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xr:revisionPtr revIDLastSave="0" documentId="8_{A12F8A50-9C09-6D47-87A7-CD674332C971}" xr6:coauthVersionLast="47" xr6:coauthVersionMax="47" xr10:uidLastSave="{00000000-0000-0000-0000-000000000000}"/>
  <bookViews>
    <workbookView xWindow="240" yWindow="105" windowWidth="14805" windowHeight="8010" firstSheet="3" activeTab="5" xr2:uid="{00000000-000D-0000-FFFF-FFFF00000000}"/>
  </bookViews>
  <sheets>
    <sheet name="use pivot table" sheetId="1" r:id="rId1"/>
    <sheet name="carlow kilkenny waterford" sheetId="13" r:id="rId2"/>
    <sheet name="cork kerry" sheetId="12" r:id="rId3"/>
    <sheet name="constituencies planned 29000" sheetId="9" r:id="rId4"/>
    <sheet name="Sheet1" sheetId="10" r:id="rId5"/>
    <sheet name="notes" sheetId="8" r:id="rId6"/>
    <sheet name="local electoral areas" sheetId="4" r:id="rId7"/>
  </sheets>
  <definedNames>
    <definedName name="_xlnm._FilterDatabase" localSheetId="0" hidden="1">'use pivot table'!$A$1:$F$3413</definedName>
    <definedName name="_xlchart.v1.0" hidden="1">notes!$N$22</definedName>
    <definedName name="_xlchart.v1.1" hidden="1">notes!$N$23</definedName>
    <definedName name="_xlchart.v1.2" hidden="1">notes!$O$21:$V$21</definedName>
    <definedName name="_xlchart.v1.3" hidden="1">notes!$O$22:$V$22</definedName>
    <definedName name="_xlchart.v1.4" hidden="1">notes!$O$23:$V$23</definedName>
  </definedNames>
  <calcPr calcId="191028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1" l="1"/>
  <c r="G4" i="1"/>
  <c r="P40" i="13"/>
  <c r="R41" i="13"/>
  <c r="P45" i="13"/>
  <c r="R38" i="13"/>
  <c r="S9" i="13"/>
  <c r="S8" i="13"/>
  <c r="S7" i="13"/>
  <c r="S10" i="13"/>
  <c r="T16" i="13"/>
  <c r="W2" i="13"/>
  <c r="W3" i="13"/>
  <c r="W4" i="13"/>
  <c r="U4" i="13"/>
  <c r="U3" i="13"/>
  <c r="U2" i="13"/>
  <c r="Q21" i="13"/>
  <c r="J24" i="13"/>
  <c r="I24" i="13"/>
  <c r="I37" i="13" a="1"/>
  <c r="I37" i="13"/>
  <c r="F8" i="13"/>
  <c r="G15" i="13"/>
  <c r="E21" i="13"/>
  <c r="G17" i="13"/>
  <c r="F10" i="13"/>
  <c r="F9" i="13"/>
  <c r="F7" i="13"/>
  <c r="F19" i="13"/>
  <c r="AM75" i="12"/>
  <c r="AM74" i="12"/>
  <c r="AK75" i="12"/>
  <c r="AK74" i="12"/>
  <c r="AI52" i="12"/>
  <c r="AI54" i="12"/>
  <c r="AI56" i="12"/>
  <c r="AI49" i="12"/>
  <c r="AI50" i="12"/>
  <c r="AF48" i="12"/>
  <c r="AG48" i="12"/>
  <c r="AG47" i="12"/>
  <c r="AF47" i="12"/>
  <c r="AB48" i="12"/>
  <c r="AB50" i="12"/>
  <c r="AT17" i="12"/>
  <c r="AO53" i="12"/>
  <c r="AO52" i="12"/>
  <c r="AO51" i="12"/>
  <c r="C45" i="12"/>
  <c r="B46" i="12"/>
  <c r="Y45" i="12"/>
  <c r="W43" i="12"/>
  <c r="W45" i="12"/>
  <c r="W46" i="12"/>
  <c r="AI31" i="12"/>
  <c r="AF31" i="12"/>
  <c r="AC19" i="12"/>
  <c r="AA19" i="12"/>
  <c r="AB4" i="12"/>
  <c r="AB3" i="12"/>
  <c r="AB2" i="12"/>
  <c r="AB8" i="12"/>
  <c r="V27" i="12"/>
  <c r="W28" i="12"/>
  <c r="R12" i="12"/>
  <c r="J63" i="12"/>
  <c r="J61" i="12"/>
  <c r="J87" i="12"/>
  <c r="B106" i="12"/>
  <c r="B69" i="12"/>
  <c r="B59" i="12"/>
  <c r="J33" i="12"/>
  <c r="K33" i="12"/>
  <c r="F35" i="12"/>
  <c r="F34" i="12"/>
  <c r="F31" i="12"/>
  <c r="E35" i="12"/>
  <c r="E30" i="12"/>
  <c r="D31" i="12"/>
  <c r="D30" i="12"/>
  <c r="G30" i="12"/>
  <c r="L26" i="10"/>
  <c r="L10" i="10"/>
  <c r="L8" i="10"/>
  <c r="I26" i="10"/>
  <c r="K26" i="10"/>
  <c r="H26" i="10"/>
  <c r="H10" i="10"/>
  <c r="H8" i="10"/>
  <c r="C39" i="10"/>
  <c r="C40" i="10"/>
  <c r="C5" i="10"/>
  <c r="E5" i="10"/>
  <c r="F5" i="10"/>
  <c r="C6" i="10"/>
  <c r="E6" i="10"/>
  <c r="F6" i="10"/>
  <c r="C7" i="10"/>
  <c r="E7" i="10"/>
  <c r="F7" i="10"/>
  <c r="C8" i="10"/>
  <c r="E8" i="10"/>
  <c r="F8" i="10"/>
  <c r="C9" i="10"/>
  <c r="E9" i="10"/>
  <c r="F9" i="10"/>
  <c r="C10" i="10"/>
  <c r="E10" i="10"/>
  <c r="F10" i="10"/>
  <c r="C11" i="10"/>
  <c r="E11" i="10"/>
  <c r="F11" i="10"/>
  <c r="C12" i="10"/>
  <c r="E12" i="10"/>
  <c r="F12" i="10"/>
  <c r="C13" i="10"/>
  <c r="E13" i="10"/>
  <c r="F13" i="10"/>
  <c r="C14" i="10"/>
  <c r="E14" i="10"/>
  <c r="F14" i="10"/>
  <c r="C15" i="10"/>
  <c r="E15" i="10"/>
  <c r="F15" i="10"/>
  <c r="C16" i="10"/>
  <c r="E16" i="10"/>
  <c r="F16" i="10"/>
  <c r="C17" i="10"/>
  <c r="E17" i="10"/>
  <c r="F17" i="10"/>
  <c r="C18" i="10"/>
  <c r="E18" i="10"/>
  <c r="F18" i="10"/>
  <c r="C19" i="10"/>
  <c r="E19" i="10"/>
  <c r="F19" i="10"/>
  <c r="C20" i="10"/>
  <c r="E20" i="10"/>
  <c r="F20" i="10"/>
  <c r="C21" i="10"/>
  <c r="E21" i="10"/>
  <c r="F21" i="10"/>
  <c r="C22" i="10"/>
  <c r="E22" i="10"/>
  <c r="F22" i="10"/>
  <c r="C23" i="10"/>
  <c r="E23" i="10"/>
  <c r="F23" i="10"/>
  <c r="C24" i="10"/>
  <c r="E24" i="10"/>
  <c r="F24" i="10"/>
  <c r="C25" i="10"/>
  <c r="E25" i="10"/>
  <c r="F25" i="10"/>
  <c r="C26" i="10"/>
  <c r="E26" i="10"/>
  <c r="F26" i="10"/>
  <c r="C27" i="10"/>
  <c r="E27" i="10"/>
  <c r="F27" i="10"/>
  <c r="C28" i="10"/>
  <c r="E28" i="10"/>
  <c r="F28" i="10"/>
  <c r="C29" i="10"/>
  <c r="E29" i="10"/>
  <c r="F29" i="10"/>
  <c r="C30" i="10"/>
  <c r="E30" i="10"/>
  <c r="F30" i="10"/>
  <c r="C31" i="10"/>
  <c r="E31" i="10"/>
  <c r="F31" i="10"/>
  <c r="C32" i="10"/>
  <c r="E32" i="10"/>
  <c r="F32" i="10"/>
  <c r="C33" i="10"/>
  <c r="E33" i="10"/>
  <c r="F33" i="10"/>
  <c r="C34" i="10"/>
  <c r="E34" i="10"/>
  <c r="F34" i="10"/>
  <c r="C35" i="10"/>
  <c r="E35" i="10"/>
  <c r="F35" i="10"/>
  <c r="C36" i="10"/>
  <c r="E36" i="10"/>
  <c r="F36" i="10"/>
  <c r="C37" i="10"/>
  <c r="E37" i="10"/>
  <c r="F37" i="10"/>
  <c r="C38" i="10"/>
  <c r="E38" i="10"/>
  <c r="F38" i="10"/>
  <c r="C4" i="10"/>
  <c r="E4" i="10"/>
  <c r="F4" i="10"/>
  <c r="AV1" i="8"/>
  <c r="AT1" i="8"/>
  <c r="AO8" i="8"/>
  <c r="AN8" i="8"/>
  <c r="AM8" i="8"/>
  <c r="AQ4" i="8"/>
  <c r="AO4" i="8"/>
  <c r="AO2" i="8"/>
  <c r="AN4" i="8"/>
  <c r="AN2" i="8"/>
  <c r="AM2" i="8"/>
  <c r="AM4" i="8"/>
  <c r="AK6" i="8"/>
  <c r="W51" i="9"/>
  <c r="W52" i="9"/>
  <c r="V51" i="9"/>
  <c r="V52" i="9"/>
  <c r="H44" i="9"/>
  <c r="AT37" i="9"/>
  <c r="AT38" i="9"/>
  <c r="AS37" i="9"/>
  <c r="AS38" i="9"/>
  <c r="AP37" i="9"/>
  <c r="AP38" i="9"/>
  <c r="AO37" i="9"/>
  <c r="AO38" i="9"/>
  <c r="AL37" i="9"/>
  <c r="AL38" i="9"/>
  <c r="AK37" i="9"/>
  <c r="AK38" i="9"/>
  <c r="AH37" i="9"/>
  <c r="AH38" i="9"/>
  <c r="AG37" i="9"/>
  <c r="AG38" i="9"/>
  <c r="AD37" i="9"/>
  <c r="AD38" i="9"/>
  <c r="R31" i="9"/>
  <c r="AC37" i="9"/>
  <c r="AC38" i="9"/>
  <c r="Z37" i="9"/>
  <c r="Z38" i="9"/>
  <c r="Y37" i="9"/>
  <c r="Y38" i="9"/>
  <c r="U37" i="9"/>
  <c r="U38" i="9"/>
  <c r="V37" i="9"/>
  <c r="V38" i="9"/>
  <c r="AV17" i="9"/>
  <c r="AM14" i="9"/>
  <c r="M15" i="9"/>
  <c r="N15" i="9"/>
  <c r="M16" i="9"/>
  <c r="N16" i="9"/>
  <c r="N13" i="9"/>
  <c r="AC20" i="9"/>
  <c r="AC28" i="9"/>
  <c r="AD28" i="9"/>
  <c r="AC18" i="9"/>
  <c r="AC24" i="9"/>
  <c r="AD24" i="9"/>
  <c r="AD20" i="9"/>
  <c r="AJ20" i="9"/>
  <c r="AJ15" i="9"/>
  <c r="R15" i="9"/>
  <c r="Q15" i="9"/>
  <c r="AJ14" i="9"/>
  <c r="AJ13" i="9"/>
  <c r="AJ23" i="9"/>
  <c r="E4" i="9"/>
  <c r="G1096" i="1"/>
  <c r="I1096" i="1"/>
  <c r="D1073" i="1"/>
  <c r="I8" i="1"/>
  <c r="I2" i="1"/>
  <c r="I32" i="1"/>
  <c r="I33" i="1"/>
  <c r="I9" i="1"/>
  <c r="I10" i="1"/>
  <c r="I11" i="1"/>
  <c r="I12" i="1"/>
  <c r="I3" i="1"/>
  <c r="I4" i="1"/>
  <c r="I5" i="1"/>
  <c r="I13" i="1"/>
  <c r="I34" i="1"/>
  <c r="I35" i="1"/>
  <c r="I14" i="1"/>
  <c r="I15" i="1"/>
  <c r="I36" i="1"/>
  <c r="I16" i="1"/>
  <c r="I17" i="1"/>
  <c r="I18" i="1"/>
  <c r="I6" i="1"/>
  <c r="I37" i="1"/>
  <c r="I38" i="1"/>
  <c r="I39" i="1"/>
  <c r="I7" i="1"/>
  <c r="I40" i="1"/>
  <c r="I41" i="1"/>
  <c r="I19" i="1"/>
  <c r="I42" i="1"/>
  <c r="I43" i="1"/>
  <c r="I20" i="1"/>
  <c r="I21" i="1"/>
  <c r="I22" i="1"/>
  <c r="I23" i="1"/>
  <c r="I24" i="1"/>
  <c r="I44" i="1"/>
  <c r="I25" i="1"/>
  <c r="I26" i="1"/>
  <c r="I45" i="1"/>
  <c r="I27" i="1"/>
  <c r="I28" i="1"/>
  <c r="I46" i="1"/>
  <c r="I47" i="1"/>
  <c r="I29" i="1"/>
  <c r="I48" i="1"/>
  <c r="I30" i="1"/>
  <c r="I49" i="1"/>
  <c r="I50" i="1"/>
  <c r="I51" i="1"/>
  <c r="I31" i="1"/>
  <c r="I52" i="1"/>
  <c r="I53" i="1"/>
  <c r="I54" i="1"/>
  <c r="I55" i="1"/>
  <c r="I864" i="1"/>
  <c r="I865" i="1"/>
  <c r="I866" i="1"/>
  <c r="I919" i="1"/>
  <c r="I929" i="1"/>
  <c r="I930" i="1"/>
  <c r="I931" i="1"/>
  <c r="I932" i="1"/>
  <c r="I962" i="1"/>
  <c r="I963" i="1"/>
  <c r="I964" i="1"/>
  <c r="I965" i="1"/>
  <c r="I966" i="1"/>
  <c r="I1000" i="1"/>
  <c r="I1001" i="1"/>
  <c r="I1002" i="1"/>
  <c r="I1003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80" i="1"/>
  <c r="I881" i="1"/>
  <c r="I882" i="1"/>
  <c r="I883" i="1"/>
  <c r="I894" i="1"/>
  <c r="I898" i="1"/>
  <c r="I899" i="1"/>
  <c r="I900" i="1"/>
  <c r="I904" i="1"/>
  <c r="I921" i="1"/>
  <c r="I922" i="1"/>
  <c r="I926" i="1"/>
  <c r="I938" i="1"/>
  <c r="I997" i="1"/>
  <c r="I998" i="1"/>
  <c r="I999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311" i="1"/>
  <c r="I317" i="1"/>
  <c r="I324" i="1"/>
  <c r="I330" i="1"/>
  <c r="I331" i="1"/>
  <c r="I332" i="1"/>
  <c r="I334" i="1"/>
  <c r="I341" i="1"/>
  <c r="I347" i="1"/>
  <c r="I366" i="1"/>
  <c r="I368" i="1"/>
  <c r="I370" i="1"/>
  <c r="I387" i="1"/>
  <c r="I429" i="1"/>
  <c r="I434" i="1"/>
  <c r="I437" i="1"/>
  <c r="I513" i="1"/>
  <c r="I521" i="1"/>
  <c r="I522" i="1"/>
  <c r="I543" i="1"/>
  <c r="I544" i="1"/>
  <c r="I546" i="1"/>
  <c r="I555" i="1"/>
  <c r="I556" i="1"/>
  <c r="I557" i="1"/>
  <c r="I560" i="1"/>
  <c r="I567" i="1"/>
  <c r="I571" i="1"/>
  <c r="I573" i="1"/>
  <c r="I610" i="1"/>
  <c r="I616" i="1"/>
  <c r="I623" i="1"/>
  <c r="I662" i="1"/>
  <c r="I664" i="1"/>
  <c r="I667" i="1"/>
  <c r="I671" i="1"/>
  <c r="I297" i="1"/>
  <c r="I298" i="1"/>
  <c r="I299" i="1"/>
  <c r="I303" i="1"/>
  <c r="I320" i="1"/>
  <c r="I323" i="1"/>
  <c r="I343" i="1"/>
  <c r="I344" i="1"/>
  <c r="I352" i="1"/>
  <c r="I367" i="1"/>
  <c r="I372" i="1"/>
  <c r="I410" i="1"/>
  <c r="I425" i="1"/>
  <c r="I433" i="1"/>
  <c r="I436" i="1"/>
  <c r="I440" i="1"/>
  <c r="I448" i="1"/>
  <c r="I454" i="1"/>
  <c r="I455" i="1"/>
  <c r="I458" i="1"/>
  <c r="I461" i="1"/>
  <c r="I464" i="1"/>
  <c r="I465" i="1"/>
  <c r="I478" i="1"/>
  <c r="I479" i="1"/>
  <c r="I484" i="1"/>
  <c r="I490" i="1"/>
  <c r="I493" i="1"/>
  <c r="I496" i="1"/>
  <c r="I517" i="1"/>
  <c r="I523" i="1"/>
  <c r="I524" i="1"/>
  <c r="I525" i="1"/>
  <c r="I536" i="1"/>
  <c r="I540" i="1"/>
  <c r="I549" i="1"/>
  <c r="I578" i="1"/>
  <c r="I594" i="1"/>
  <c r="I598" i="1"/>
  <c r="I635" i="1"/>
  <c r="I636" i="1"/>
  <c r="I641" i="1"/>
  <c r="I647" i="1"/>
  <c r="I677" i="1"/>
  <c r="I325" i="1"/>
  <c r="I380" i="1"/>
  <c r="I381" i="1"/>
  <c r="I459" i="1"/>
  <c r="I471" i="1"/>
  <c r="I550" i="1"/>
  <c r="I576" i="1"/>
  <c r="I605" i="1"/>
  <c r="I661" i="1"/>
  <c r="I326" i="1"/>
  <c r="I604" i="1"/>
  <c r="I384" i="1"/>
  <c r="I538" i="1"/>
  <c r="I689" i="1"/>
  <c r="I386" i="1"/>
  <c r="I422" i="1"/>
  <c r="I423" i="1"/>
  <c r="I564" i="1"/>
  <c r="I335" i="1"/>
  <c r="I375" i="1"/>
  <c r="I628" i="1"/>
  <c r="I690" i="1"/>
  <c r="I362" i="1"/>
  <c r="I363" i="1"/>
  <c r="I593" i="1"/>
  <c r="I606" i="1"/>
  <c r="I607" i="1"/>
  <c r="I652" i="1"/>
  <c r="I653" i="1"/>
  <c r="I654" i="1"/>
  <c r="I668" i="1"/>
  <c r="I669" i="1"/>
  <c r="I673" i="1"/>
  <c r="I674" i="1"/>
  <c r="I625" i="1"/>
  <c r="I385" i="1"/>
  <c r="I402" i="1"/>
  <c r="I424" i="1"/>
  <c r="I467" i="1"/>
  <c r="I468" i="1"/>
  <c r="I469" i="1"/>
  <c r="I472" i="1"/>
  <c r="I473" i="1"/>
  <c r="I474" i="1"/>
  <c r="I504" i="1"/>
  <c r="I505" i="1"/>
  <c r="I506" i="1"/>
  <c r="I507" i="1"/>
  <c r="I508" i="1"/>
  <c r="I563" i="1"/>
  <c r="I637" i="1"/>
  <c r="I639" i="1"/>
  <c r="I640" i="1"/>
  <c r="I651" i="1"/>
  <c r="I656" i="1"/>
  <c r="I657" i="1"/>
  <c r="I364" i="1"/>
  <c r="I400" i="1"/>
  <c r="I401" i="1"/>
  <c r="I481" i="1"/>
  <c r="I482" i="1"/>
  <c r="I483" i="1"/>
  <c r="I589" i="1"/>
  <c r="I338" i="1"/>
  <c r="I339" i="1"/>
  <c r="I405" i="1"/>
  <c r="I466" i="1"/>
  <c r="I502" i="1"/>
  <c r="I618" i="1"/>
  <c r="I619" i="1"/>
  <c r="I648" i="1"/>
  <c r="I649" i="1"/>
  <c r="I670" i="1"/>
  <c r="I676" i="1"/>
  <c r="I678" i="1"/>
  <c r="I679" i="1"/>
  <c r="I680" i="1"/>
  <c r="I683" i="1"/>
  <c r="I684" i="1"/>
  <c r="I685" i="1"/>
  <c r="I686" i="1"/>
  <c r="I314" i="1"/>
  <c r="I315" i="1"/>
  <c r="I316" i="1"/>
  <c r="I369" i="1"/>
  <c r="I406" i="1"/>
  <c r="I565" i="1"/>
  <c r="I566" i="1"/>
  <c r="I582" i="1"/>
  <c r="I583" i="1"/>
  <c r="I584" i="1"/>
  <c r="I449" i="1"/>
  <c r="I355" i="1"/>
  <c r="I356" i="1"/>
  <c r="I357" i="1"/>
  <c r="I358" i="1"/>
  <c r="I487" i="1"/>
  <c r="I488" i="1"/>
  <c r="I354" i="1"/>
  <c r="I359" i="1"/>
  <c r="I360" i="1"/>
  <c r="I489" i="1"/>
  <c r="I572" i="1"/>
  <c r="I675" i="1"/>
  <c r="I312" i="1"/>
  <c r="I514" i="1"/>
  <c r="I378" i="1"/>
  <c r="I492" i="1"/>
  <c r="I531" i="1"/>
  <c r="I300" i="1"/>
  <c r="I319" i="1"/>
  <c r="I329" i="1"/>
  <c r="I337" i="1"/>
  <c r="I388" i="1"/>
  <c r="I389" i="1"/>
  <c r="I393" i="1"/>
  <c r="I397" i="1"/>
  <c r="I409" i="1"/>
  <c r="I428" i="1"/>
  <c r="I439" i="1"/>
  <c r="I444" i="1"/>
  <c r="I446" i="1"/>
  <c r="I470" i="1"/>
  <c r="I475" i="1"/>
  <c r="I476" i="1"/>
  <c r="I485" i="1"/>
  <c r="I486" i="1"/>
  <c r="I497" i="1"/>
  <c r="I498" i="1"/>
  <c r="I526" i="1"/>
  <c r="I530" i="1"/>
  <c r="I532" i="1"/>
  <c r="I534" i="1"/>
  <c r="I537" i="1"/>
  <c r="I551" i="1"/>
  <c r="I553" i="1"/>
  <c r="I561" i="1"/>
  <c r="I574" i="1"/>
  <c r="I590" i="1"/>
  <c r="I601" i="1"/>
  <c r="I603" i="1"/>
  <c r="I626" i="1"/>
  <c r="I638" i="1"/>
  <c r="I644" i="1"/>
  <c r="I655" i="1"/>
  <c r="I665" i="1"/>
  <c r="I687" i="1"/>
  <c r="I304" i="1"/>
  <c r="I308" i="1"/>
  <c r="I328" i="1"/>
  <c r="I342" i="1"/>
  <c r="I345" i="1"/>
  <c r="I346" i="1"/>
  <c r="I348" i="1"/>
  <c r="I365" i="1"/>
  <c r="I394" i="1"/>
  <c r="I414" i="1"/>
  <c r="I415" i="1"/>
  <c r="I416" i="1"/>
  <c r="I426" i="1"/>
  <c r="I435" i="1"/>
  <c r="I438" i="1"/>
  <c r="I442" i="1"/>
  <c r="I447" i="1"/>
  <c r="I456" i="1"/>
  <c r="I491" i="1"/>
  <c r="I500" i="1"/>
  <c r="I515" i="1"/>
  <c r="I516" i="1"/>
  <c r="I520" i="1"/>
  <c r="I527" i="1"/>
  <c r="I545" i="1"/>
  <c r="I559" i="1"/>
  <c r="I562" i="1"/>
  <c r="I570" i="1"/>
  <c r="I595" i="1"/>
  <c r="I599" i="1"/>
  <c r="I600" i="1"/>
  <c r="I614" i="1"/>
  <c r="I615" i="1"/>
  <c r="I624" i="1"/>
  <c r="I627" i="1"/>
  <c r="I630" i="1"/>
  <c r="I634" i="1"/>
  <c r="I643" i="1"/>
  <c r="I650" i="1"/>
  <c r="I682" i="1"/>
  <c r="I691" i="1"/>
  <c r="I452" i="1"/>
  <c r="I477" i="1"/>
  <c r="I499" i="1"/>
  <c r="I501" i="1"/>
  <c r="I301" i="1"/>
  <c r="I302" i="1"/>
  <c r="I305" i="1"/>
  <c r="I327" i="1"/>
  <c r="I349" i="1"/>
  <c r="I351" i="1"/>
  <c r="I373" i="1"/>
  <c r="I377" i="1"/>
  <c r="I383" i="1"/>
  <c r="I399" i="1"/>
  <c r="I404" i="1"/>
  <c r="I407" i="1"/>
  <c r="I413" i="1"/>
  <c r="I417" i="1"/>
  <c r="I431" i="1"/>
  <c r="I445" i="1"/>
  <c r="I453" i="1"/>
  <c r="I494" i="1"/>
  <c r="I503" i="1"/>
  <c r="I512" i="1"/>
  <c r="I518" i="1"/>
  <c r="I519" i="1"/>
  <c r="I529" i="1"/>
  <c r="I579" i="1"/>
  <c r="I580" i="1"/>
  <c r="I581" i="1"/>
  <c r="I591" i="1"/>
  <c r="I608" i="1"/>
  <c r="I609" i="1"/>
  <c r="I612" i="1"/>
  <c r="I620" i="1"/>
  <c r="I659" i="1"/>
  <c r="I688" i="1"/>
  <c r="I350" i="1"/>
  <c r="I592" i="1"/>
  <c r="I617" i="1"/>
  <c r="I336" i="1"/>
  <c r="I361" i="1"/>
  <c r="I558" i="1"/>
  <c r="I621" i="1"/>
  <c r="I321" i="1"/>
  <c r="I371" i="1"/>
  <c r="I374" i="1"/>
  <c r="I379" i="1"/>
  <c r="I390" i="1"/>
  <c r="I403" i="1"/>
  <c r="I457" i="1"/>
  <c r="I495" i="1"/>
  <c r="I510" i="1"/>
  <c r="I542" i="1"/>
  <c r="I552" i="1"/>
  <c r="I575" i="1"/>
  <c r="I585" i="1"/>
  <c r="I586" i="1"/>
  <c r="I587" i="1"/>
  <c r="I613" i="1"/>
  <c r="I629" i="1"/>
  <c r="I663" i="1"/>
  <c r="I672" i="1"/>
  <c r="I306" i="1"/>
  <c r="I318" i="1"/>
  <c r="I322" i="1"/>
  <c r="I340" i="1"/>
  <c r="I395" i="1"/>
  <c r="I418" i="1"/>
  <c r="I419" i="1"/>
  <c r="I421" i="1"/>
  <c r="I432" i="1"/>
  <c r="I441" i="1"/>
  <c r="I460" i="1"/>
  <c r="I480" i="1"/>
  <c r="I509" i="1"/>
  <c r="I511" i="1"/>
  <c r="I528" i="1"/>
  <c r="I539" i="1"/>
  <c r="I541" i="1"/>
  <c r="I577" i="1"/>
  <c r="I596" i="1"/>
  <c r="I597" i="1"/>
  <c r="I602" i="1"/>
  <c r="I633" i="1"/>
  <c r="I660" i="1"/>
  <c r="I666" i="1"/>
  <c r="I693" i="1"/>
  <c r="I694" i="1"/>
  <c r="I307" i="1"/>
  <c r="I309" i="1"/>
  <c r="I310" i="1"/>
  <c r="I313" i="1"/>
  <c r="I333" i="1"/>
  <c r="I353" i="1"/>
  <c r="I376" i="1"/>
  <c r="I382" i="1"/>
  <c r="I391" i="1"/>
  <c r="I392" i="1"/>
  <c r="I396" i="1"/>
  <c r="I398" i="1"/>
  <c r="I408" i="1"/>
  <c r="I411" i="1"/>
  <c r="I412" i="1"/>
  <c r="I420" i="1"/>
  <c r="I427" i="1"/>
  <c r="I430" i="1"/>
  <c r="I443" i="1"/>
  <c r="I450" i="1"/>
  <c r="I451" i="1"/>
  <c r="I462" i="1"/>
  <c r="I463" i="1"/>
  <c r="I533" i="1"/>
  <c r="I535" i="1"/>
  <c r="I547" i="1"/>
  <c r="I548" i="1"/>
  <c r="I554" i="1"/>
  <c r="I568" i="1"/>
  <c r="I569" i="1"/>
  <c r="I588" i="1"/>
  <c r="I611" i="1"/>
  <c r="I622" i="1"/>
  <c r="I631" i="1"/>
  <c r="I632" i="1"/>
  <c r="I642" i="1"/>
  <c r="I645" i="1"/>
  <c r="I646" i="1"/>
  <c r="I658" i="1"/>
  <c r="I681" i="1"/>
  <c r="I692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112" i="1"/>
  <c r="I113" i="1"/>
  <c r="I854" i="1"/>
  <c r="I855" i="1"/>
  <c r="I856" i="1"/>
  <c r="I857" i="1"/>
  <c r="I858" i="1"/>
  <c r="I859" i="1"/>
  <c r="I860" i="1"/>
  <c r="I861" i="1"/>
  <c r="I862" i="1"/>
  <c r="I863" i="1"/>
  <c r="I906" i="1"/>
  <c r="I907" i="1"/>
  <c r="I908" i="1"/>
  <c r="I909" i="1"/>
  <c r="I910" i="1"/>
  <c r="I911" i="1"/>
  <c r="I912" i="1"/>
  <c r="I844" i="1"/>
  <c r="I849" i="1"/>
  <c r="I850" i="1"/>
  <c r="I870" i="1"/>
  <c r="I871" i="1"/>
  <c r="I872" i="1"/>
  <c r="I873" i="1"/>
  <c r="I874" i="1"/>
  <c r="I875" i="1"/>
  <c r="I876" i="1"/>
  <c r="I877" i="1"/>
  <c r="I878" i="1"/>
  <c r="I879" i="1"/>
  <c r="I903" i="1"/>
  <c r="I923" i="1"/>
  <c r="I924" i="1"/>
  <c r="I961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867" i="1"/>
  <c r="I868" i="1"/>
  <c r="I869" i="1"/>
  <c r="I884" i="1"/>
  <c r="I885" i="1"/>
  <c r="I886" i="1"/>
  <c r="I887" i="1"/>
  <c r="I888" i="1"/>
  <c r="I889" i="1"/>
  <c r="I890" i="1"/>
  <c r="I891" i="1"/>
  <c r="I892" i="1"/>
  <c r="I893" i="1"/>
  <c r="I901" i="1"/>
  <c r="I913" i="1"/>
  <c r="I920" i="1"/>
  <c r="I851" i="1"/>
  <c r="I905" i="1"/>
  <c r="I914" i="1"/>
  <c r="I915" i="1"/>
  <c r="I916" i="1"/>
  <c r="I917" i="1"/>
  <c r="I918" i="1"/>
  <c r="I967" i="1"/>
  <c r="I968" i="1"/>
  <c r="I969" i="1"/>
  <c r="I895" i="1"/>
  <c r="I896" i="1"/>
  <c r="I897" i="1"/>
  <c r="I933" i="1"/>
  <c r="I934" i="1"/>
  <c r="I935" i="1"/>
  <c r="I936" i="1"/>
  <c r="I937" i="1"/>
  <c r="I970" i="1"/>
  <c r="I975" i="1"/>
  <c r="I977" i="1"/>
  <c r="I978" i="1"/>
  <c r="I979" i="1"/>
  <c r="I980" i="1"/>
  <c r="I987" i="1"/>
  <c r="I988" i="1"/>
  <c r="I989" i="1"/>
  <c r="I990" i="1"/>
  <c r="I845" i="1"/>
  <c r="I846" i="1"/>
  <c r="I847" i="1"/>
  <c r="I848" i="1"/>
  <c r="I852" i="1"/>
  <c r="I853" i="1"/>
  <c r="I902" i="1"/>
  <c r="I925" i="1"/>
  <c r="I947" i="1"/>
  <c r="I948" i="1"/>
  <c r="I949" i="1"/>
  <c r="I950" i="1"/>
  <c r="I951" i="1"/>
  <c r="I952" i="1"/>
  <c r="I981" i="1"/>
  <c r="I982" i="1"/>
  <c r="I954" i="1"/>
  <c r="I955" i="1"/>
  <c r="I956" i="1"/>
  <c r="I957" i="1"/>
  <c r="I959" i="1"/>
  <c r="I960" i="1"/>
  <c r="I971" i="1"/>
  <c r="I972" i="1"/>
  <c r="I973" i="1"/>
  <c r="I974" i="1"/>
  <c r="I976" i="1"/>
  <c r="I939" i="1"/>
  <c r="I940" i="1"/>
  <c r="I953" i="1"/>
  <c r="I958" i="1"/>
  <c r="I983" i="1"/>
  <c r="I984" i="1"/>
  <c r="I985" i="1"/>
  <c r="I1004" i="1"/>
  <c r="I1005" i="1"/>
  <c r="I927" i="1"/>
  <c r="I928" i="1"/>
  <c r="I941" i="1"/>
  <c r="I942" i="1"/>
  <c r="I943" i="1"/>
  <c r="I944" i="1"/>
  <c r="I945" i="1"/>
  <c r="I946" i="1"/>
  <c r="I991" i="1"/>
  <c r="I992" i="1"/>
  <c r="I993" i="1"/>
  <c r="I994" i="1"/>
  <c r="I995" i="1"/>
  <c r="I996" i="1"/>
  <c r="I1006" i="1"/>
  <c r="I1007" i="1"/>
  <c r="I1008" i="1"/>
  <c r="I1009" i="1"/>
  <c r="I1010" i="1"/>
  <c r="I1064" i="1"/>
  <c r="I1098" i="1"/>
  <c r="I1099" i="1"/>
  <c r="I1100" i="1"/>
  <c r="I1101" i="1"/>
  <c r="I1102" i="1"/>
  <c r="I1103" i="1"/>
  <c r="I1065" i="1"/>
  <c r="I1011" i="1"/>
  <c r="I1125" i="1"/>
  <c r="I1012" i="1"/>
  <c r="I1126" i="1"/>
  <c r="I1127" i="1"/>
  <c r="I1128" i="1"/>
  <c r="I1129" i="1"/>
  <c r="I1130" i="1"/>
  <c r="I1131" i="1"/>
  <c r="I1132" i="1"/>
  <c r="I1133" i="1"/>
  <c r="I1134" i="1"/>
  <c r="I1135" i="1"/>
  <c r="I1013" i="1"/>
  <c r="I1014" i="1"/>
  <c r="I1015" i="1"/>
  <c r="I1016" i="1"/>
  <c r="I1017" i="1"/>
  <c r="I1018" i="1"/>
  <c r="I1019" i="1"/>
  <c r="I1020" i="1"/>
  <c r="I1066" i="1"/>
  <c r="I1136" i="1"/>
  <c r="I1137" i="1"/>
  <c r="I1138" i="1"/>
  <c r="I1139" i="1"/>
  <c r="I1021" i="1"/>
  <c r="I1022" i="1"/>
  <c r="I1104" i="1"/>
  <c r="I1105" i="1"/>
  <c r="I1106" i="1"/>
  <c r="I1107" i="1"/>
  <c r="I1108" i="1"/>
  <c r="I1048" i="1"/>
  <c r="I1067" i="1"/>
  <c r="I1051" i="1"/>
  <c r="I1049" i="1"/>
  <c r="I1097" i="1"/>
  <c r="I1052" i="1"/>
  <c r="I1053" i="1"/>
  <c r="I1023" i="1"/>
  <c r="I1109" i="1"/>
  <c r="I1110" i="1"/>
  <c r="I1111" i="1"/>
  <c r="I1112" i="1"/>
  <c r="I1113" i="1"/>
  <c r="I1140" i="1"/>
  <c r="I1141" i="1"/>
  <c r="I1142" i="1"/>
  <c r="I1143" i="1"/>
  <c r="I1144" i="1"/>
  <c r="I1024" i="1"/>
  <c r="I1025" i="1"/>
  <c r="I1145" i="1"/>
  <c r="I1146" i="1"/>
  <c r="I1147" i="1"/>
  <c r="I1148" i="1"/>
  <c r="I1149" i="1"/>
  <c r="I1150" i="1"/>
  <c r="I1151" i="1"/>
  <c r="I1152" i="1"/>
  <c r="I1153" i="1"/>
  <c r="I1154" i="1"/>
  <c r="I1155" i="1"/>
  <c r="I1114" i="1"/>
  <c r="I1115" i="1"/>
  <c r="I1116" i="1"/>
  <c r="I1117" i="1"/>
  <c r="I1118" i="1"/>
  <c r="I1068" i="1"/>
  <c r="I1069" i="1"/>
  <c r="I1070" i="1"/>
  <c r="I1071" i="1"/>
  <c r="I1156" i="1"/>
  <c r="I1157" i="1"/>
  <c r="I1158" i="1"/>
  <c r="I1159" i="1"/>
  <c r="I1026" i="1"/>
  <c r="I1119" i="1"/>
  <c r="I1160" i="1"/>
  <c r="I1027" i="1"/>
  <c r="I1028" i="1"/>
  <c r="I1029" i="1"/>
  <c r="I1161" i="1"/>
  <c r="I1162" i="1"/>
  <c r="I1030" i="1"/>
  <c r="I1031" i="1"/>
  <c r="I1054" i="1"/>
  <c r="I1032" i="1"/>
  <c r="I1055" i="1"/>
  <c r="I1056" i="1"/>
  <c r="I1033" i="1"/>
  <c r="I1034" i="1"/>
  <c r="I1035" i="1"/>
  <c r="I1050" i="1"/>
  <c r="I1057" i="1"/>
  <c r="I1058" i="1"/>
  <c r="I1036" i="1"/>
  <c r="I1037" i="1"/>
  <c r="I1059" i="1"/>
  <c r="I1072" i="1"/>
  <c r="I1073" i="1"/>
  <c r="I1074" i="1"/>
  <c r="I1075" i="1"/>
  <c r="I1076" i="1"/>
  <c r="I1038" i="1"/>
  <c r="I1060" i="1"/>
  <c r="I1163" i="1"/>
  <c r="I1164" i="1"/>
  <c r="I1165" i="1"/>
  <c r="I1039" i="1"/>
  <c r="I986" i="1"/>
  <c r="I1120" i="1"/>
  <c r="I1121" i="1"/>
  <c r="I1166" i="1"/>
  <c r="I1122" i="1"/>
  <c r="I1123" i="1"/>
  <c r="I1167" i="1"/>
  <c r="I1040" i="1"/>
  <c r="I1041" i="1"/>
  <c r="I1042" i="1"/>
  <c r="I1043" i="1"/>
  <c r="I1044" i="1"/>
  <c r="I1045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61" i="1"/>
  <c r="I1092" i="1"/>
  <c r="I1093" i="1"/>
  <c r="I1094" i="1"/>
  <c r="I1062" i="1"/>
  <c r="I1063" i="1"/>
  <c r="I1095" i="1"/>
  <c r="I1046" i="1"/>
  <c r="I1124" i="1"/>
  <c r="I1047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382" i="1"/>
  <c r="I1200" i="1"/>
  <c r="I1201" i="1"/>
  <c r="I1202" i="1"/>
  <c r="I1203" i="1"/>
  <c r="I1204" i="1"/>
  <c r="I1205" i="1"/>
  <c r="I1206" i="1"/>
  <c r="I1207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3" i="1"/>
  <c r="I1384" i="1"/>
  <c r="I1385" i="1"/>
  <c r="I1381" i="1"/>
  <c r="I1386" i="1"/>
  <c r="I1208" i="1"/>
  <c r="I1209" i="1"/>
  <c r="I1210" i="1"/>
  <c r="I1387" i="1"/>
  <c r="I1388" i="1"/>
  <c r="I1389" i="1"/>
  <c r="I1211" i="1"/>
  <c r="I1390" i="1"/>
  <c r="I1391" i="1"/>
  <c r="I1392" i="1"/>
  <c r="I121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2066" i="1"/>
  <c r="I2067" i="1"/>
  <c r="I2068" i="1"/>
  <c r="I2069" i="1"/>
  <c r="I1940" i="1"/>
  <c r="I2070" i="1"/>
  <c r="I2071" i="1"/>
  <c r="I1941" i="1"/>
  <c r="I2072" i="1"/>
  <c r="I2073" i="1"/>
  <c r="I2074" i="1"/>
  <c r="I2075" i="1"/>
  <c r="I1942" i="1"/>
  <c r="I1943" i="1"/>
  <c r="I2076" i="1"/>
  <c r="I2077" i="1"/>
  <c r="I2078" i="1"/>
  <c r="I2079" i="1"/>
  <c r="I2080" i="1"/>
  <c r="I1944" i="1"/>
  <c r="I2081" i="1"/>
  <c r="I2082" i="1"/>
  <c r="I2083" i="1"/>
  <c r="I2084" i="1"/>
  <c r="I2085" i="1"/>
  <c r="I2086" i="1"/>
  <c r="I2087" i="1"/>
  <c r="I2088" i="1"/>
  <c r="I2089" i="1"/>
  <c r="I1945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2110" i="1"/>
  <c r="I1978" i="1"/>
  <c r="I1979" i="1"/>
  <c r="I2111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112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G1119" i="1"/>
  <c r="G1155" i="1"/>
  <c r="D844" i="1"/>
  <c r="D845" i="1"/>
  <c r="D846" i="1"/>
  <c r="D847" i="1"/>
  <c r="D848" i="1"/>
  <c r="D849" i="1"/>
  <c r="D850" i="1"/>
  <c r="D851" i="1"/>
  <c r="D1007" i="1"/>
  <c r="D1008" i="1"/>
  <c r="D1009" i="1"/>
  <c r="D1010" i="1"/>
  <c r="D1064" i="1"/>
  <c r="D1098" i="1"/>
  <c r="D1099" i="1"/>
  <c r="D1100" i="1"/>
  <c r="D1101" i="1"/>
  <c r="D1102" i="1"/>
  <c r="D1103" i="1"/>
  <c r="D1065" i="1"/>
  <c r="D1011" i="1"/>
  <c r="D852" i="1"/>
  <c r="D853" i="1"/>
  <c r="D1125" i="1"/>
  <c r="D854" i="1"/>
  <c r="D855" i="1"/>
  <c r="D856" i="1"/>
  <c r="D857" i="1"/>
  <c r="D858" i="1"/>
  <c r="D859" i="1"/>
  <c r="D860" i="1"/>
  <c r="D861" i="1"/>
  <c r="D862" i="1"/>
  <c r="D863" i="1"/>
  <c r="D1012" i="1"/>
  <c r="D864" i="1"/>
  <c r="D865" i="1"/>
  <c r="D866" i="1"/>
  <c r="D867" i="1"/>
  <c r="D868" i="1"/>
  <c r="D869" i="1"/>
  <c r="D1126" i="1"/>
  <c r="D1127" i="1"/>
  <c r="D1128" i="1"/>
  <c r="D1129" i="1"/>
  <c r="D1130" i="1"/>
  <c r="D1131" i="1"/>
  <c r="D1132" i="1"/>
  <c r="D1133" i="1"/>
  <c r="D1134" i="1"/>
  <c r="D1135" i="1"/>
  <c r="D1013" i="1"/>
  <c r="D1014" i="1"/>
  <c r="D1015" i="1"/>
  <c r="D1016" i="1"/>
  <c r="D1017" i="1"/>
  <c r="D1018" i="1"/>
  <c r="D1019" i="1"/>
  <c r="D1020" i="1"/>
  <c r="D1066" i="1"/>
  <c r="D870" i="1"/>
  <c r="D871" i="1"/>
  <c r="D872" i="1"/>
  <c r="D1136" i="1"/>
  <c r="D1137" i="1"/>
  <c r="D1138" i="1"/>
  <c r="D1139" i="1"/>
  <c r="D873" i="1"/>
  <c r="D874" i="1"/>
  <c r="D875" i="1"/>
  <c r="D876" i="1"/>
  <c r="D877" i="1"/>
  <c r="D878" i="1"/>
  <c r="D879" i="1"/>
  <c r="D880" i="1"/>
  <c r="D1021" i="1"/>
  <c r="D1022" i="1"/>
  <c r="D881" i="1"/>
  <c r="D882" i="1"/>
  <c r="D883" i="1"/>
  <c r="D1104" i="1"/>
  <c r="D1105" i="1"/>
  <c r="D1106" i="1"/>
  <c r="D1107" i="1"/>
  <c r="D1108" i="1"/>
  <c r="D1048" i="1"/>
  <c r="D1051" i="1"/>
  <c r="D1049" i="1"/>
  <c r="D1052" i="1"/>
  <c r="D1053" i="1"/>
  <c r="D1023" i="1"/>
  <c r="D1109" i="1"/>
  <c r="D1110" i="1"/>
  <c r="D1111" i="1"/>
  <c r="D1112" i="1"/>
  <c r="D111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1140" i="1"/>
  <c r="D1141" i="1"/>
  <c r="D1142" i="1"/>
  <c r="D1143" i="1"/>
  <c r="D1144" i="1"/>
  <c r="D900" i="1"/>
  <c r="D1024" i="1"/>
  <c r="D901" i="1"/>
  <c r="D902" i="1"/>
  <c r="D903" i="1"/>
  <c r="D904" i="1"/>
  <c r="D1025" i="1"/>
  <c r="D1145" i="1"/>
  <c r="D1146" i="1"/>
  <c r="D1147" i="1"/>
  <c r="D1148" i="1"/>
  <c r="D1149" i="1"/>
  <c r="D1150" i="1"/>
  <c r="D1151" i="1"/>
  <c r="D1152" i="1"/>
  <c r="D1153" i="1"/>
  <c r="D1154" i="1"/>
  <c r="D1155" i="1"/>
  <c r="D1114" i="1"/>
  <c r="D1115" i="1"/>
  <c r="D1116" i="1"/>
  <c r="D1117" i="1"/>
  <c r="D1118" i="1"/>
  <c r="D905" i="1"/>
  <c r="D906" i="1"/>
  <c r="D907" i="1"/>
  <c r="D908" i="1"/>
  <c r="D909" i="1"/>
  <c r="D910" i="1"/>
  <c r="D911" i="1"/>
  <c r="D912" i="1"/>
  <c r="D1069" i="1"/>
  <c r="D1070" i="1"/>
  <c r="D1071" i="1"/>
  <c r="D1156" i="1"/>
  <c r="D1157" i="1"/>
  <c r="D1158" i="1"/>
  <c r="D1159" i="1"/>
  <c r="D1026" i="1"/>
  <c r="D913" i="1"/>
  <c r="D914" i="1"/>
  <c r="D915" i="1"/>
  <c r="D916" i="1"/>
  <c r="D917" i="1"/>
  <c r="D918" i="1"/>
  <c r="D919" i="1"/>
  <c r="D920" i="1"/>
  <c r="D1027" i="1"/>
  <c r="D1028" i="1"/>
  <c r="D1029" i="1"/>
  <c r="D921" i="1"/>
  <c r="D922" i="1"/>
  <c r="D923" i="1"/>
  <c r="D924" i="1"/>
  <c r="D925" i="1"/>
  <c r="D1161" i="1"/>
  <c r="D1162" i="1"/>
  <c r="D926" i="1"/>
  <c r="D927" i="1"/>
  <c r="D928" i="1"/>
  <c r="D929" i="1"/>
  <c r="D930" i="1"/>
  <c r="D931" i="1"/>
  <c r="D932" i="1"/>
  <c r="D1030" i="1"/>
  <c r="D933" i="1"/>
  <c r="D934" i="1"/>
  <c r="D935" i="1"/>
  <c r="D936" i="1"/>
  <c r="D937" i="1"/>
  <c r="D1031" i="1"/>
  <c r="D938" i="1"/>
  <c r="D1054" i="1"/>
  <c r="D1032" i="1"/>
  <c r="D1055" i="1"/>
  <c r="D1056" i="1"/>
  <c r="D1033" i="1"/>
  <c r="D1034" i="1"/>
  <c r="D1035" i="1"/>
  <c r="D939" i="1"/>
  <c r="D940" i="1"/>
  <c r="D941" i="1"/>
  <c r="D942" i="1"/>
  <c r="D943" i="1"/>
  <c r="D944" i="1"/>
  <c r="D945" i="1"/>
  <c r="D946" i="1"/>
  <c r="D947" i="1"/>
  <c r="D948" i="1"/>
  <c r="D1050" i="1"/>
  <c r="D949" i="1"/>
  <c r="D950" i="1"/>
  <c r="D951" i="1"/>
  <c r="D952" i="1"/>
  <c r="D1057" i="1"/>
  <c r="D1058" i="1"/>
  <c r="D953" i="1"/>
  <c r="D954" i="1"/>
  <c r="D955" i="1"/>
  <c r="D956" i="1"/>
  <c r="D957" i="1"/>
  <c r="D958" i="1"/>
  <c r="D959" i="1"/>
  <c r="D960" i="1"/>
  <c r="D961" i="1"/>
  <c r="D1036" i="1"/>
  <c r="D1037" i="1"/>
  <c r="D962" i="1"/>
  <c r="D963" i="1"/>
  <c r="D964" i="1"/>
  <c r="D965" i="1"/>
  <c r="D966" i="1"/>
  <c r="D967" i="1"/>
  <c r="D968" i="1"/>
  <c r="D969" i="1"/>
  <c r="D1059" i="1"/>
  <c r="D970" i="1"/>
  <c r="D1072" i="1"/>
  <c r="D1074" i="1"/>
  <c r="D1075" i="1"/>
  <c r="D1076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1038" i="1"/>
  <c r="D1060" i="1"/>
  <c r="D1163" i="1"/>
  <c r="D1164" i="1"/>
  <c r="D1165" i="1"/>
  <c r="D1039" i="1"/>
  <c r="D985" i="1"/>
  <c r="D986" i="1"/>
  <c r="D1120" i="1"/>
  <c r="D1121" i="1"/>
  <c r="D1166" i="1"/>
  <c r="D1122" i="1"/>
  <c r="D1123" i="1"/>
  <c r="D1167" i="1"/>
  <c r="D1040" i="1"/>
  <c r="D1041" i="1"/>
  <c r="D1042" i="1"/>
  <c r="D1043" i="1"/>
  <c r="D1044" i="1"/>
  <c r="D1045" i="1"/>
  <c r="D1077" i="1"/>
  <c r="D1078" i="1"/>
  <c r="D1079" i="1"/>
  <c r="D1080" i="1"/>
  <c r="D1081" i="1"/>
  <c r="D1082" i="1"/>
  <c r="D1084" i="1"/>
  <c r="D1085" i="1"/>
  <c r="D1086" i="1"/>
  <c r="D1087" i="1"/>
  <c r="D1088" i="1"/>
  <c r="D1089" i="1"/>
  <c r="D1090" i="1"/>
  <c r="D1091" i="1"/>
  <c r="D1061" i="1"/>
  <c r="D1092" i="1"/>
  <c r="D1093" i="1"/>
  <c r="D1094" i="1"/>
  <c r="D987" i="1"/>
  <c r="D988" i="1"/>
  <c r="D989" i="1"/>
  <c r="D990" i="1"/>
  <c r="D1062" i="1"/>
  <c r="D1063" i="1"/>
  <c r="D1095" i="1"/>
  <c r="D1046" i="1"/>
  <c r="D1124" i="1"/>
  <c r="D1047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382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686" i="1"/>
  <c r="D685" i="1"/>
  <c r="D684" i="1"/>
  <c r="D683" i="1"/>
  <c r="D680" i="1"/>
  <c r="D679" i="1"/>
  <c r="D678" i="1"/>
  <c r="D676" i="1"/>
  <c r="D675" i="1"/>
  <c r="D670" i="1"/>
  <c r="D649" i="1"/>
  <c r="D648" i="1"/>
  <c r="D619" i="1"/>
  <c r="D618" i="1"/>
  <c r="D584" i="1"/>
  <c r="D583" i="1"/>
  <c r="D582" i="1"/>
  <c r="D572" i="1"/>
  <c r="D566" i="1"/>
  <c r="D565" i="1"/>
  <c r="D502" i="1"/>
  <c r="D489" i="1"/>
  <c r="D466" i="1"/>
  <c r="D406" i="1"/>
  <c r="D405" i="1"/>
  <c r="D369" i="1"/>
  <c r="D360" i="1"/>
  <c r="D359" i="1"/>
  <c r="D339" i="1"/>
  <c r="D338" i="1"/>
  <c r="D316" i="1"/>
  <c r="D315" i="1"/>
  <c r="D314" i="1"/>
  <c r="D674" i="1"/>
  <c r="D673" i="1"/>
  <c r="D669" i="1"/>
  <c r="D668" i="1"/>
  <c r="D657" i="1"/>
  <c r="D656" i="1"/>
  <c r="D654" i="1"/>
  <c r="D653" i="1"/>
  <c r="D652" i="1"/>
  <c r="D651" i="1"/>
  <c r="D640" i="1"/>
  <c r="D639" i="1"/>
  <c r="D637" i="1"/>
  <c r="D607" i="1"/>
  <c r="D606" i="1"/>
  <c r="D593" i="1"/>
  <c r="D589" i="1"/>
  <c r="D563" i="1"/>
  <c r="D508" i="1"/>
  <c r="D507" i="1"/>
  <c r="D506" i="1"/>
  <c r="D505" i="1"/>
  <c r="D504" i="1"/>
  <c r="D488" i="1"/>
  <c r="D487" i="1"/>
  <c r="D483" i="1"/>
  <c r="D482" i="1"/>
  <c r="D481" i="1"/>
  <c r="D474" i="1"/>
  <c r="D473" i="1"/>
  <c r="D472" i="1"/>
  <c r="D469" i="1"/>
  <c r="D468" i="1"/>
  <c r="D467" i="1"/>
  <c r="D424" i="1"/>
  <c r="D402" i="1"/>
  <c r="D401" i="1"/>
  <c r="D400" i="1"/>
  <c r="D363" i="1"/>
  <c r="D362" i="1"/>
  <c r="D358" i="1"/>
  <c r="D357" i="1"/>
  <c r="D356" i="1"/>
  <c r="V14" i="8"/>
  <c r="V15" i="8"/>
  <c r="V17" i="8"/>
  <c r="V18" i="8"/>
  <c r="T15" i="8"/>
  <c r="T16" i="8"/>
  <c r="T17" i="8"/>
  <c r="T18" i="8"/>
  <c r="T14" i="8"/>
  <c r="D3413" i="1"/>
  <c r="D3412" i="1"/>
  <c r="D3411" i="1"/>
  <c r="D3410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082" i="1"/>
  <c r="D2996" i="1"/>
  <c r="D3069" i="1"/>
  <c r="D3053" i="1"/>
  <c r="D3102" i="1"/>
  <c r="D3101" i="1"/>
  <c r="D3068" i="1"/>
  <c r="D3018" i="1"/>
  <c r="D3017" i="1"/>
  <c r="D3052" i="1"/>
  <c r="D3051" i="1"/>
  <c r="D3100" i="1"/>
  <c r="D3067" i="1"/>
  <c r="D3016" i="1"/>
  <c r="D3050" i="1"/>
  <c r="D3099" i="1"/>
  <c r="D3049" i="1"/>
  <c r="D3081" i="1"/>
  <c r="D3048" i="1"/>
  <c r="D3047" i="1"/>
  <c r="D3098" i="1"/>
  <c r="D3066" i="1"/>
  <c r="D3080" i="1"/>
  <c r="D3065" i="1"/>
  <c r="D3045" i="1"/>
  <c r="D2995" i="1"/>
  <c r="D2994" i="1"/>
  <c r="D3097" i="1"/>
  <c r="D3044" i="1"/>
  <c r="D3096" i="1"/>
  <c r="D3095" i="1"/>
  <c r="D3094" i="1"/>
  <c r="D3013" i="1"/>
  <c r="D3064" i="1"/>
  <c r="D3012" i="1"/>
  <c r="D3011" i="1"/>
  <c r="D3093" i="1"/>
  <c r="D3092" i="1"/>
  <c r="D3043" i="1"/>
  <c r="D3042" i="1"/>
  <c r="D2993" i="1"/>
  <c r="D3091" i="1"/>
  <c r="D3010" i="1"/>
  <c r="D3009" i="1"/>
  <c r="D3041" i="1"/>
  <c r="D3038" i="1"/>
  <c r="D3037" i="1"/>
  <c r="D3078" i="1"/>
  <c r="D3063" i="1"/>
  <c r="D3077" i="1"/>
  <c r="D3008" i="1"/>
  <c r="D3036" i="1"/>
  <c r="D3090" i="1"/>
  <c r="D3089" i="1"/>
  <c r="D2992" i="1"/>
  <c r="D3062" i="1"/>
  <c r="D3035" i="1"/>
  <c r="D3076" i="1"/>
  <c r="D3075" i="1"/>
  <c r="D3088" i="1"/>
  <c r="D2991" i="1"/>
  <c r="D2990" i="1"/>
  <c r="D3007" i="1"/>
  <c r="D3061" i="1"/>
  <c r="D3006" i="1"/>
  <c r="D2989" i="1"/>
  <c r="D3034" i="1"/>
  <c r="D3033" i="1"/>
  <c r="D3032" i="1"/>
  <c r="D3031" i="1"/>
  <c r="D3030" i="1"/>
  <c r="D3060" i="1"/>
  <c r="D3029" i="1"/>
  <c r="D3074" i="1"/>
  <c r="D3073" i="1"/>
  <c r="D3028" i="1"/>
  <c r="D2988" i="1"/>
  <c r="D2987" i="1"/>
  <c r="D2986" i="1"/>
  <c r="D3005" i="1"/>
  <c r="D3087" i="1"/>
  <c r="D2985" i="1"/>
  <c r="D3004" i="1"/>
  <c r="D3059" i="1"/>
  <c r="D3086" i="1"/>
  <c r="D3027" i="1"/>
  <c r="D2984" i="1"/>
  <c r="D3058" i="1"/>
  <c r="D2982" i="1"/>
  <c r="D3057" i="1"/>
  <c r="D3056" i="1"/>
  <c r="D3003" i="1"/>
  <c r="D2981" i="1"/>
  <c r="D3024" i="1"/>
  <c r="D3023" i="1"/>
  <c r="D3002" i="1"/>
  <c r="D2980" i="1"/>
  <c r="D2979" i="1"/>
  <c r="D3055" i="1"/>
  <c r="D3085" i="1"/>
  <c r="D3001" i="1"/>
  <c r="D3000" i="1"/>
  <c r="D3072" i="1"/>
  <c r="D3071" i="1"/>
  <c r="D3070" i="1"/>
  <c r="D3022" i="1"/>
  <c r="D3021" i="1"/>
  <c r="D2999" i="1"/>
  <c r="D2978" i="1"/>
  <c r="D2998" i="1"/>
  <c r="D3020" i="1"/>
  <c r="D2997" i="1"/>
  <c r="D3054" i="1"/>
  <c r="D3083" i="1"/>
  <c r="D2977" i="1"/>
  <c r="D2976" i="1"/>
  <c r="D3019" i="1"/>
  <c r="D2975" i="1"/>
  <c r="D2974" i="1"/>
  <c r="D3104" i="1"/>
  <c r="D3105" i="1"/>
  <c r="D3106" i="1"/>
  <c r="D3107" i="1"/>
  <c r="D3108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103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13" i="1"/>
  <c r="D2800" i="1"/>
  <c r="D2801" i="1"/>
  <c r="D2802" i="1"/>
  <c r="D2803" i="1"/>
  <c r="D2804" i="1"/>
  <c r="D2805" i="1"/>
  <c r="D2806" i="1"/>
  <c r="D2807" i="1"/>
  <c r="D2808" i="1"/>
  <c r="D2809" i="1"/>
  <c r="D2810" i="1"/>
  <c r="D2799" i="1"/>
  <c r="D2728" i="1"/>
  <c r="D2721" i="1"/>
  <c r="D2722" i="1"/>
  <c r="D2723" i="1"/>
  <c r="D2724" i="1"/>
  <c r="D2725" i="1"/>
  <c r="D2726" i="1"/>
  <c r="D2727" i="1"/>
  <c r="D2729" i="1"/>
  <c r="D2730" i="1"/>
  <c r="D2731" i="1"/>
  <c r="D2732" i="1"/>
  <c r="D2733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4" i="1"/>
  <c r="D2795" i="1"/>
  <c r="D2796" i="1"/>
  <c r="D2797" i="1"/>
  <c r="D2798" i="1"/>
  <c r="D2720" i="1"/>
  <c r="G1864" i="1"/>
  <c r="T132" i="8"/>
  <c r="G355" i="1"/>
  <c r="N37" i="1"/>
  <c r="N43" i="1"/>
  <c r="T20" i="1"/>
  <c r="T19" i="1"/>
  <c r="T21" i="1"/>
  <c r="S20" i="1"/>
  <c r="S19" i="1"/>
  <c r="D2685" i="1"/>
  <c r="D2686" i="1"/>
  <c r="D2687" i="1"/>
  <c r="D2688" i="1"/>
  <c r="D2689" i="1"/>
  <c r="D2690" i="1"/>
  <c r="D2691" i="1"/>
  <c r="D2693" i="1"/>
  <c r="D2694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684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56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10" i="1"/>
  <c r="D2588" i="1"/>
  <c r="D2589" i="1"/>
  <c r="D2590" i="1"/>
  <c r="D2591" i="1"/>
  <c r="D2524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2" i="1"/>
  <c r="D2563" i="1"/>
  <c r="D2564" i="1"/>
  <c r="D2565" i="1"/>
  <c r="D2525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498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54" i="1"/>
  <c r="D2411" i="1"/>
  <c r="D2412" i="1"/>
  <c r="D2413" i="1"/>
  <c r="D2414" i="1"/>
  <c r="D2415" i="1"/>
  <c r="D2416" i="1"/>
  <c r="D2417" i="1"/>
  <c r="D2418" i="1"/>
  <c r="D2364" i="1"/>
  <c r="D2419" i="1"/>
  <c r="D2420" i="1"/>
  <c r="D2421" i="1"/>
  <c r="D2422" i="1"/>
  <c r="D2423" i="1"/>
  <c r="D2424" i="1"/>
  <c r="D2425" i="1"/>
  <c r="D2426" i="1"/>
  <c r="D2427" i="1"/>
  <c r="D2365" i="1"/>
  <c r="D2428" i="1"/>
  <c r="D2429" i="1"/>
  <c r="D2430" i="1"/>
  <c r="D2431" i="1"/>
  <c r="D2432" i="1"/>
  <c r="D2433" i="1"/>
  <c r="D2434" i="1"/>
  <c r="D2435" i="1"/>
  <c r="D2436" i="1"/>
  <c r="D2366" i="1"/>
  <c r="D2437" i="1"/>
  <c r="D2438" i="1"/>
  <c r="D2439" i="1"/>
  <c r="D2440" i="1"/>
  <c r="D2441" i="1"/>
  <c r="D2442" i="1"/>
  <c r="D2443" i="1"/>
  <c r="D2444" i="1"/>
  <c r="D2369" i="1"/>
  <c r="D2445" i="1"/>
  <c r="D2446" i="1"/>
  <c r="D2447" i="1"/>
  <c r="D2448" i="1"/>
  <c r="D2449" i="1"/>
  <c r="D2450" i="1"/>
  <c r="D2451" i="1"/>
  <c r="D2452" i="1"/>
  <c r="D2453" i="1"/>
  <c r="D2367" i="1"/>
  <c r="D2362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63" i="1"/>
  <c r="D2383" i="1"/>
  <c r="D2384" i="1"/>
  <c r="D2385" i="1"/>
  <c r="D2386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368" i="1"/>
  <c r="D2409" i="1"/>
  <c r="D2410" i="1"/>
  <c r="D2370" i="1"/>
  <c r="D2272" i="1"/>
  <c r="D2273" i="1"/>
  <c r="D2274" i="1"/>
  <c r="D2275" i="1"/>
  <c r="D2276" i="1"/>
  <c r="D2210" i="1"/>
  <c r="D2277" i="1"/>
  <c r="D2278" i="1"/>
  <c r="D2279" i="1"/>
  <c r="D2280" i="1"/>
  <c r="D2281" i="1"/>
  <c r="D2282" i="1"/>
  <c r="D2283" i="1"/>
  <c r="D2284" i="1"/>
  <c r="D2285" i="1"/>
  <c r="D2286" i="1"/>
  <c r="D2211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300" i="1"/>
  <c r="D2301" i="1"/>
  <c r="D2302" i="1"/>
  <c r="D221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213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214" i="1"/>
  <c r="D2337" i="1"/>
  <c r="D2338" i="1"/>
  <c r="D2339" i="1"/>
  <c r="D2341" i="1"/>
  <c r="D2342" i="1"/>
  <c r="D2343" i="1"/>
  <c r="D2344" i="1"/>
  <c r="D2345" i="1"/>
  <c r="D221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271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16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167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13" i="1"/>
  <c r="D2108" i="1"/>
  <c r="D2109" i="1"/>
  <c r="D2062" i="1"/>
  <c r="D2063" i="1"/>
  <c r="D2064" i="1"/>
  <c r="D2065" i="1"/>
  <c r="D2046" i="1"/>
  <c r="D2047" i="1"/>
  <c r="D2048" i="1"/>
  <c r="D2049" i="1"/>
  <c r="D2050" i="1"/>
  <c r="D2112" i="1"/>
  <c r="D2051" i="1"/>
  <c r="D2101" i="1"/>
  <c r="D2102" i="1"/>
  <c r="D2103" i="1"/>
  <c r="D2052" i="1"/>
  <c r="D2053" i="1"/>
  <c r="D2054" i="1"/>
  <c r="D2055" i="1"/>
  <c r="D2056" i="1"/>
  <c r="D2057" i="1"/>
  <c r="D2058" i="1"/>
  <c r="D2059" i="1"/>
  <c r="D2104" i="1"/>
  <c r="D2060" i="1"/>
  <c r="D2061" i="1"/>
  <c r="D2105" i="1"/>
  <c r="D2106" i="1"/>
  <c r="D2107" i="1"/>
  <c r="D2031" i="1"/>
  <c r="D2032" i="1"/>
  <c r="D2033" i="1"/>
  <c r="D2034" i="1"/>
  <c r="D2035" i="1"/>
  <c r="D2036" i="1"/>
  <c r="D2037" i="1"/>
  <c r="D2098" i="1"/>
  <c r="D2099" i="1"/>
  <c r="D2038" i="1"/>
  <c r="D2039" i="1"/>
  <c r="D2040" i="1"/>
  <c r="D2100" i="1"/>
  <c r="D2041" i="1"/>
  <c r="D2042" i="1"/>
  <c r="D2043" i="1"/>
  <c r="D2044" i="1"/>
  <c r="D2045" i="1"/>
  <c r="D2018" i="1"/>
  <c r="D2093" i="1"/>
  <c r="D2094" i="1"/>
  <c r="D2095" i="1"/>
  <c r="D2019" i="1"/>
  <c r="D2020" i="1"/>
  <c r="D2021" i="1"/>
  <c r="D2022" i="1"/>
  <c r="D2023" i="1"/>
  <c r="D2024" i="1"/>
  <c r="D2025" i="1"/>
  <c r="D2026" i="1"/>
  <c r="D2096" i="1"/>
  <c r="D2097" i="1"/>
  <c r="D2027" i="1"/>
  <c r="D2028" i="1"/>
  <c r="D2029" i="1"/>
  <c r="D2030" i="1"/>
  <c r="D1986" i="1"/>
  <c r="D1987" i="1"/>
  <c r="D1988" i="1"/>
  <c r="D1989" i="1"/>
  <c r="D2082" i="1"/>
  <c r="D1990" i="1"/>
  <c r="D1991" i="1"/>
  <c r="D2083" i="1"/>
  <c r="D2084" i="1"/>
  <c r="D2085" i="1"/>
  <c r="D2086" i="1"/>
  <c r="D1992" i="1"/>
  <c r="D1993" i="1"/>
  <c r="D1994" i="1"/>
  <c r="D1995" i="1"/>
  <c r="D1996" i="1"/>
  <c r="D1997" i="1"/>
  <c r="D1998" i="1"/>
  <c r="D1999" i="1"/>
  <c r="D2000" i="1"/>
  <c r="D2001" i="1"/>
  <c r="D2002" i="1"/>
  <c r="D2087" i="1"/>
  <c r="D2003" i="1"/>
  <c r="D2004" i="1"/>
  <c r="D2005" i="1"/>
  <c r="D2006" i="1"/>
  <c r="D2088" i="1"/>
  <c r="D2089" i="1"/>
  <c r="D2007" i="1"/>
  <c r="D2008" i="1"/>
  <c r="D2009" i="1"/>
  <c r="D2010" i="1"/>
  <c r="D2011" i="1"/>
  <c r="D2012" i="1"/>
  <c r="D1945" i="1"/>
  <c r="D2090" i="1"/>
  <c r="D2091" i="1"/>
  <c r="D2092" i="1"/>
  <c r="D2013" i="1"/>
  <c r="D2014" i="1"/>
  <c r="D2015" i="1"/>
  <c r="D2016" i="1"/>
  <c r="D2017" i="1"/>
  <c r="D1980" i="1"/>
  <c r="D1981" i="1"/>
  <c r="D1944" i="1"/>
  <c r="D1982" i="1"/>
  <c r="D2081" i="1"/>
  <c r="D1983" i="1"/>
  <c r="D1984" i="1"/>
  <c r="D1985" i="1"/>
  <c r="D2111" i="1"/>
  <c r="D2067" i="1"/>
  <c r="D2068" i="1"/>
  <c r="D2069" i="1"/>
  <c r="D1946" i="1"/>
  <c r="D1947" i="1"/>
  <c r="D1940" i="1"/>
  <c r="D1948" i="1"/>
  <c r="D1949" i="1"/>
  <c r="D1950" i="1"/>
  <c r="D1951" i="1"/>
  <c r="D1952" i="1"/>
  <c r="D1953" i="1"/>
  <c r="D1954" i="1"/>
  <c r="D1955" i="1"/>
  <c r="D1956" i="1"/>
  <c r="D2070" i="1"/>
  <c r="D2071" i="1"/>
  <c r="D1957" i="1"/>
  <c r="D1958" i="1"/>
  <c r="D1959" i="1"/>
  <c r="D1960" i="1"/>
  <c r="D1941" i="1"/>
  <c r="D2072" i="1"/>
  <c r="D1961" i="1"/>
  <c r="D1962" i="1"/>
  <c r="D1963" i="1"/>
  <c r="D1964" i="1"/>
  <c r="D1965" i="1"/>
  <c r="D2073" i="1"/>
  <c r="D1966" i="1"/>
  <c r="D1967" i="1"/>
  <c r="D2074" i="1"/>
  <c r="D2075" i="1"/>
  <c r="D1968" i="1"/>
  <c r="D1969" i="1"/>
  <c r="D1970" i="1"/>
  <c r="D1971" i="1"/>
  <c r="D1972" i="1"/>
  <c r="D1973" i="1"/>
  <c r="D1974" i="1"/>
  <c r="D1942" i="1"/>
  <c r="D1943" i="1"/>
  <c r="D1975" i="1"/>
  <c r="D1976" i="1"/>
  <c r="D1977" i="1"/>
  <c r="D2110" i="1"/>
  <c r="D2076" i="1"/>
  <c r="D2077" i="1"/>
  <c r="D2078" i="1"/>
  <c r="D2079" i="1"/>
  <c r="D2080" i="1"/>
  <c r="D2066" i="1"/>
  <c r="D1869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9" i="1"/>
  <c r="D1900" i="1"/>
  <c r="D1901" i="1"/>
  <c r="D1902" i="1"/>
  <c r="D1904" i="1"/>
  <c r="D1905" i="1"/>
  <c r="D1906" i="1"/>
  <c r="D1907" i="1"/>
  <c r="D1908" i="1"/>
  <c r="D1909" i="1"/>
  <c r="D1910" i="1"/>
  <c r="D1911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867" i="1"/>
  <c r="D1866" i="1"/>
  <c r="D1858" i="1"/>
  <c r="D1859" i="1"/>
  <c r="D1860" i="1"/>
  <c r="D1861" i="1"/>
  <c r="D1862" i="1"/>
  <c r="D1863" i="1"/>
  <c r="D1864" i="1"/>
  <c r="D1865" i="1"/>
  <c r="D1850" i="1"/>
  <c r="D1851" i="1"/>
  <c r="D1852" i="1"/>
  <c r="D1853" i="1"/>
  <c r="D1854" i="1"/>
  <c r="D1855" i="1"/>
  <c r="D1856" i="1"/>
  <c r="D1857" i="1"/>
  <c r="D1775" i="1"/>
  <c r="D1776" i="1"/>
  <c r="D1777" i="1"/>
  <c r="D1778" i="1"/>
  <c r="D1779" i="1"/>
  <c r="D1780" i="1"/>
  <c r="D1781" i="1"/>
  <c r="D1770" i="1"/>
  <c r="D1782" i="1"/>
  <c r="D1783" i="1"/>
  <c r="D1784" i="1"/>
  <c r="D1785" i="1"/>
  <c r="D1786" i="1"/>
  <c r="D1787" i="1"/>
  <c r="D1788" i="1"/>
  <c r="D1789" i="1"/>
  <c r="D1790" i="1"/>
  <c r="D1791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771" i="1"/>
  <c r="D1825" i="1"/>
  <c r="D1826" i="1"/>
  <c r="D1827" i="1"/>
  <c r="D1828" i="1"/>
  <c r="D1829" i="1"/>
  <c r="D1772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773" i="1"/>
  <c r="D1847" i="1"/>
  <c r="D1848" i="1"/>
  <c r="D1849" i="1"/>
  <c r="D1774" i="1"/>
  <c r="D1766" i="1"/>
  <c r="D1767" i="1"/>
  <c r="D1768" i="1"/>
  <c r="D1769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36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657" i="1"/>
  <c r="D1656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32" i="1"/>
  <c r="D1622" i="1"/>
  <c r="D1623" i="1"/>
  <c r="D1624" i="1"/>
  <c r="D1625" i="1"/>
  <c r="D1626" i="1"/>
  <c r="D1627" i="1"/>
  <c r="D1628" i="1"/>
  <c r="D1629" i="1"/>
  <c r="D1630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0" i="1"/>
  <c r="D1599" i="1"/>
  <c r="D1598" i="1"/>
  <c r="D1597" i="1"/>
  <c r="D1596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68" i="1"/>
  <c r="D1567" i="1"/>
  <c r="D1566" i="1"/>
  <c r="D1565" i="1"/>
  <c r="D1564" i="1"/>
  <c r="D1563" i="1"/>
  <c r="D1562" i="1"/>
  <c r="D1561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196" i="1"/>
  <c r="D1345" i="1"/>
  <c r="D1344" i="1"/>
  <c r="D1207" i="1"/>
  <c r="D1380" i="1"/>
  <c r="D1379" i="1"/>
  <c r="D1280" i="1"/>
  <c r="D1378" i="1"/>
  <c r="D1343" i="1"/>
  <c r="D1231" i="1"/>
  <c r="D1279" i="1"/>
  <c r="D1278" i="1"/>
  <c r="D1230" i="1"/>
  <c r="D1206" i="1"/>
  <c r="D1306" i="1"/>
  <c r="D1195" i="1"/>
  <c r="D1277" i="1"/>
  <c r="D1276" i="1"/>
  <c r="D1194" i="1"/>
  <c r="D1205" i="1"/>
  <c r="D1229" i="1"/>
  <c r="D1193" i="1"/>
  <c r="D1275" i="1"/>
  <c r="D1305" i="1"/>
  <c r="D1342" i="1"/>
  <c r="D1341" i="1"/>
  <c r="D1340" i="1"/>
  <c r="D1192" i="1"/>
  <c r="D1228" i="1"/>
  <c r="D1339" i="1"/>
  <c r="D1204" i="1"/>
  <c r="D1377" i="1"/>
  <c r="D1274" i="1"/>
  <c r="D1338" i="1"/>
  <c r="D1273" i="1"/>
  <c r="D1227" i="1"/>
  <c r="D1337" i="1"/>
  <c r="D1376" i="1"/>
  <c r="D1336" i="1"/>
  <c r="D1191" i="1"/>
  <c r="D1203" i="1"/>
  <c r="D1334" i="1"/>
  <c r="D1333" i="1"/>
  <c r="D1272" i="1"/>
  <c r="D1226" i="1"/>
  <c r="D1225" i="1"/>
  <c r="D1375" i="1"/>
  <c r="D1190" i="1"/>
  <c r="D1332" i="1"/>
  <c r="D1202" i="1"/>
  <c r="D1189" i="1"/>
  <c r="D1224" i="1"/>
  <c r="D1271" i="1"/>
  <c r="D1331" i="1"/>
  <c r="D1270" i="1"/>
  <c r="D1304" i="1"/>
  <c r="D1325" i="1"/>
  <c r="D1329" i="1"/>
  <c r="D1303" i="1"/>
  <c r="D1328" i="1"/>
  <c r="D1302" i="1"/>
  <c r="D1374" i="1"/>
  <c r="D1327" i="1"/>
  <c r="D1326" i="1"/>
  <c r="D1373" i="1"/>
  <c r="D1324" i="1"/>
  <c r="D1268" i="1"/>
  <c r="D1372" i="1"/>
  <c r="D1267" i="1"/>
  <c r="D1371" i="1"/>
  <c r="D1323" i="1"/>
  <c r="D1301" i="1"/>
  <c r="D1300" i="1"/>
  <c r="D1266" i="1"/>
  <c r="D1265" i="1"/>
  <c r="D1370" i="1"/>
  <c r="D1299" i="1"/>
  <c r="D1369" i="1"/>
  <c r="D1298" i="1"/>
  <c r="D1368" i="1"/>
  <c r="D1264" i="1"/>
  <c r="D1263" i="1"/>
  <c r="D1262" i="1"/>
  <c r="D1367" i="1"/>
  <c r="D1261" i="1"/>
  <c r="D1321" i="1"/>
  <c r="D1320" i="1"/>
  <c r="D1297" i="1"/>
  <c r="D1366" i="1"/>
  <c r="D1296" i="1"/>
  <c r="D1260" i="1"/>
  <c r="D1259" i="1"/>
  <c r="D1188" i="1"/>
  <c r="D1365" i="1"/>
  <c r="D1364" i="1"/>
  <c r="D1223" i="1"/>
  <c r="D1319" i="1"/>
  <c r="D1222" i="1"/>
  <c r="D1295" i="1"/>
  <c r="D1258" i="1"/>
  <c r="D1201" i="1"/>
  <c r="D1363" i="1"/>
  <c r="D1318" i="1"/>
  <c r="D1187" i="1"/>
  <c r="D1221" i="1"/>
  <c r="D1362" i="1"/>
  <c r="D1361" i="1"/>
  <c r="D1317" i="1"/>
  <c r="D1316" i="1"/>
  <c r="D1294" i="1"/>
  <c r="D1293" i="1"/>
  <c r="D1186" i="1"/>
  <c r="D1360" i="1"/>
  <c r="D1359" i="1"/>
  <c r="D1292" i="1"/>
  <c r="D1257" i="1"/>
  <c r="D1315" i="1"/>
  <c r="D1220" i="1"/>
  <c r="D1184" i="1"/>
  <c r="D1256" i="1"/>
  <c r="D1358" i="1"/>
  <c r="D1255" i="1"/>
  <c r="D1291" i="1"/>
  <c r="D1314" i="1"/>
  <c r="D1254" i="1"/>
  <c r="D1183" i="1"/>
  <c r="D1253" i="1"/>
  <c r="D1250" i="1"/>
  <c r="D1249" i="1"/>
  <c r="D1248" i="1"/>
  <c r="D1357" i="1"/>
  <c r="D1182" i="1"/>
  <c r="D1181" i="1"/>
  <c r="D1180" i="1"/>
  <c r="D1290" i="1"/>
  <c r="D1356" i="1"/>
  <c r="D1179" i="1"/>
  <c r="D1200" i="1"/>
  <c r="D1289" i="1"/>
  <c r="D1247" i="1"/>
  <c r="D1288" i="1"/>
  <c r="D1246" i="1"/>
  <c r="D1355" i="1"/>
  <c r="D1354" i="1"/>
  <c r="D1287" i="1"/>
  <c r="D1219" i="1"/>
  <c r="D1178" i="1"/>
  <c r="D1245" i="1"/>
  <c r="D1286" i="1"/>
  <c r="D1177" i="1"/>
  <c r="D1313" i="1"/>
  <c r="D1312" i="1"/>
  <c r="D1244" i="1"/>
  <c r="D1176" i="1"/>
  <c r="D1218" i="1"/>
  <c r="D1353" i="1"/>
  <c r="D1352" i="1"/>
  <c r="D1285" i="1"/>
  <c r="D1351" i="1"/>
  <c r="D1311" i="1"/>
  <c r="D1284" i="1"/>
  <c r="D1241" i="1"/>
  <c r="D1240" i="1"/>
  <c r="D1310" i="1"/>
  <c r="D1281" i="1"/>
  <c r="D1350" i="1"/>
  <c r="D1349" i="1"/>
  <c r="D1239" i="1"/>
  <c r="D1238" i="1"/>
  <c r="D1237" i="1"/>
  <c r="D1217" i="1"/>
  <c r="D1215" i="1"/>
  <c r="D1283" i="1"/>
  <c r="D1282" i="1"/>
  <c r="D1199" i="1"/>
  <c r="D1348" i="1"/>
  <c r="D1235" i="1"/>
  <c r="D1174" i="1"/>
  <c r="D1173" i="1"/>
  <c r="D1198" i="1"/>
  <c r="D1172" i="1"/>
  <c r="D1171" i="1"/>
  <c r="D1197" i="1"/>
  <c r="D1170" i="1"/>
  <c r="D1169" i="1"/>
  <c r="D1214" i="1"/>
  <c r="D1309" i="1"/>
  <c r="D1234" i="1"/>
  <c r="D1347" i="1"/>
  <c r="D1168" i="1"/>
  <c r="D1308" i="1"/>
  <c r="D1307" i="1"/>
  <c r="D1346" i="1"/>
  <c r="D1213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1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843" i="1"/>
  <c r="D729" i="1"/>
  <c r="D728" i="1"/>
  <c r="D842" i="1"/>
  <c r="D727" i="1"/>
  <c r="D726" i="1"/>
  <c r="D725" i="1"/>
  <c r="D724" i="1"/>
  <c r="D723" i="1"/>
  <c r="D841" i="1"/>
  <c r="D722" i="1"/>
  <c r="D721" i="1"/>
  <c r="D720" i="1"/>
  <c r="D719" i="1"/>
  <c r="D840" i="1"/>
  <c r="D839" i="1"/>
  <c r="D718" i="1"/>
  <c r="D717" i="1"/>
  <c r="D716" i="1"/>
  <c r="D715" i="1"/>
  <c r="D838" i="1"/>
  <c r="D837" i="1"/>
  <c r="D714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95" i="1"/>
  <c r="D296" i="1"/>
  <c r="D297" i="1"/>
  <c r="D299" i="1"/>
  <c r="D298" i="1"/>
  <c r="D300" i="1"/>
  <c r="D303" i="1"/>
  <c r="D304" i="1"/>
  <c r="D305" i="1"/>
  <c r="D306" i="1"/>
  <c r="D307" i="1"/>
  <c r="D308" i="1"/>
  <c r="D309" i="1"/>
  <c r="D310" i="1"/>
  <c r="D311" i="1"/>
  <c r="D313" i="1"/>
  <c r="D317" i="1"/>
  <c r="D318" i="1"/>
  <c r="D319" i="1"/>
  <c r="D320" i="1"/>
  <c r="D321" i="1"/>
  <c r="D322" i="1"/>
  <c r="D323" i="1"/>
  <c r="D324" i="1"/>
  <c r="D325" i="1"/>
  <c r="D329" i="1"/>
  <c r="D328" i="1"/>
  <c r="D330" i="1"/>
  <c r="D331" i="1"/>
  <c r="D332" i="1"/>
  <c r="D333" i="1"/>
  <c r="D334" i="1"/>
  <c r="D336" i="1"/>
  <c r="D337" i="1"/>
  <c r="D340" i="1"/>
  <c r="D341" i="1"/>
  <c r="D345" i="1"/>
  <c r="D344" i="1"/>
  <c r="D342" i="1"/>
  <c r="D346" i="1"/>
  <c r="D347" i="1"/>
  <c r="D348" i="1"/>
  <c r="D349" i="1"/>
  <c r="D352" i="1"/>
  <c r="D351" i="1"/>
  <c r="D353" i="1"/>
  <c r="D361" i="1"/>
  <c r="D365" i="1"/>
  <c r="D366" i="1"/>
  <c r="D367" i="1"/>
  <c r="D368" i="1"/>
  <c r="D371" i="1"/>
  <c r="D370" i="1"/>
  <c r="D373" i="1"/>
  <c r="D372" i="1"/>
  <c r="D374" i="1"/>
  <c r="D376" i="1"/>
  <c r="D383" i="1"/>
  <c r="D382" i="1"/>
  <c r="D386" i="1"/>
  <c r="D384" i="1"/>
  <c r="D387" i="1"/>
  <c r="D388" i="1"/>
  <c r="D390" i="1"/>
  <c r="D389" i="1"/>
  <c r="D392" i="1"/>
  <c r="D391" i="1"/>
  <c r="D395" i="1"/>
  <c r="D394" i="1"/>
  <c r="D393" i="1"/>
  <c r="D396" i="1"/>
  <c r="D398" i="1"/>
  <c r="D397" i="1"/>
  <c r="D399" i="1"/>
  <c r="D403" i="1"/>
  <c r="D404" i="1"/>
  <c r="D407" i="1"/>
  <c r="D408" i="1"/>
  <c r="D409" i="1"/>
  <c r="D410" i="1"/>
  <c r="D412" i="1"/>
  <c r="D411" i="1"/>
  <c r="D413" i="1"/>
  <c r="D415" i="1"/>
  <c r="D414" i="1"/>
  <c r="D416" i="1"/>
  <c r="D418" i="1"/>
  <c r="D419" i="1"/>
  <c r="D420" i="1"/>
  <c r="D421" i="1"/>
  <c r="D423" i="1"/>
  <c r="D422" i="1"/>
  <c r="D425" i="1"/>
  <c r="D427" i="1"/>
  <c r="D426" i="1"/>
  <c r="D428" i="1"/>
  <c r="D429" i="1"/>
  <c r="D430" i="1"/>
  <c r="D431" i="1"/>
  <c r="D432" i="1"/>
  <c r="D433" i="1"/>
  <c r="D434" i="1"/>
  <c r="D435" i="1"/>
  <c r="D436" i="1"/>
  <c r="D439" i="1"/>
  <c r="D440" i="1"/>
  <c r="D441" i="1"/>
  <c r="D442" i="1"/>
  <c r="D443" i="1"/>
  <c r="D444" i="1"/>
  <c r="D445" i="1"/>
  <c r="D446" i="1"/>
  <c r="D447" i="1"/>
  <c r="D448" i="1"/>
  <c r="D453" i="1"/>
  <c r="D455" i="1"/>
  <c r="D454" i="1"/>
  <c r="D456" i="1"/>
  <c r="D457" i="1"/>
  <c r="D458" i="1"/>
  <c r="D459" i="1"/>
  <c r="D460" i="1"/>
  <c r="D463" i="1"/>
  <c r="D462" i="1"/>
  <c r="D461" i="1"/>
  <c r="D465" i="1"/>
  <c r="D464" i="1"/>
  <c r="D470" i="1"/>
  <c r="D471" i="1"/>
  <c r="D476" i="1"/>
  <c r="D475" i="1"/>
  <c r="D478" i="1"/>
  <c r="D479" i="1"/>
  <c r="D480" i="1"/>
  <c r="D484" i="1"/>
  <c r="D486" i="1"/>
  <c r="D485" i="1"/>
  <c r="D490" i="1"/>
  <c r="D491" i="1"/>
  <c r="D492" i="1"/>
  <c r="D493" i="1"/>
  <c r="D494" i="1"/>
  <c r="D495" i="1"/>
  <c r="D497" i="1"/>
  <c r="D496" i="1"/>
  <c r="D498" i="1"/>
  <c r="D500" i="1"/>
  <c r="D509" i="1"/>
  <c r="D511" i="1"/>
  <c r="D510" i="1"/>
  <c r="D512" i="1"/>
  <c r="D513" i="1"/>
  <c r="D515" i="1"/>
  <c r="D517" i="1"/>
  <c r="D516" i="1"/>
  <c r="D522" i="1"/>
  <c r="D521" i="1"/>
  <c r="D520" i="1"/>
  <c r="D524" i="1"/>
  <c r="D523" i="1"/>
  <c r="D525" i="1"/>
  <c r="D526" i="1"/>
  <c r="D527" i="1"/>
  <c r="D528" i="1"/>
  <c r="D530" i="1"/>
  <c r="D532" i="1"/>
  <c r="D531" i="1"/>
  <c r="D533" i="1"/>
  <c r="D534" i="1"/>
  <c r="D535" i="1"/>
  <c r="D536" i="1"/>
  <c r="D537" i="1"/>
  <c r="D540" i="1"/>
  <c r="D541" i="1"/>
  <c r="D542" i="1"/>
  <c r="D544" i="1"/>
  <c r="D543" i="1"/>
  <c r="D545" i="1"/>
  <c r="D546" i="1"/>
  <c r="D547" i="1"/>
  <c r="D548" i="1"/>
  <c r="D549" i="1"/>
  <c r="D550" i="1"/>
  <c r="D551" i="1"/>
  <c r="D552" i="1"/>
  <c r="D553" i="1"/>
  <c r="D554" i="1"/>
  <c r="D556" i="1"/>
  <c r="D555" i="1"/>
  <c r="D557" i="1"/>
  <c r="D558" i="1"/>
  <c r="D559" i="1"/>
  <c r="D560" i="1"/>
  <c r="D561" i="1"/>
  <c r="D562" i="1"/>
  <c r="D564" i="1"/>
  <c r="D570" i="1"/>
  <c r="D569" i="1"/>
  <c r="D568" i="1"/>
  <c r="D567" i="1"/>
  <c r="D571" i="1"/>
  <c r="D573" i="1"/>
  <c r="D574" i="1"/>
  <c r="D575" i="1"/>
  <c r="D694" i="1"/>
  <c r="D693" i="1"/>
  <c r="D692" i="1"/>
  <c r="D691" i="1"/>
  <c r="D689" i="1"/>
  <c r="D687" i="1"/>
  <c r="D682" i="1"/>
  <c r="D681" i="1"/>
  <c r="D677" i="1"/>
  <c r="D672" i="1"/>
  <c r="D671" i="1"/>
  <c r="D667" i="1"/>
  <c r="D666" i="1"/>
  <c r="D665" i="1"/>
  <c r="D664" i="1"/>
  <c r="D663" i="1"/>
  <c r="D662" i="1"/>
  <c r="D661" i="1"/>
  <c r="D660" i="1"/>
  <c r="D659" i="1"/>
  <c r="D658" i="1"/>
  <c r="D655" i="1"/>
  <c r="D650" i="1"/>
  <c r="D647" i="1"/>
  <c r="D646" i="1"/>
  <c r="D645" i="1"/>
  <c r="D644" i="1"/>
  <c r="D643" i="1"/>
  <c r="D642" i="1"/>
  <c r="D641" i="1"/>
  <c r="D638" i="1"/>
  <c r="D636" i="1"/>
  <c r="D635" i="1"/>
  <c r="D634" i="1"/>
  <c r="D633" i="1"/>
  <c r="D632" i="1"/>
  <c r="D631" i="1"/>
  <c r="D630" i="1"/>
  <c r="D629" i="1"/>
  <c r="D627" i="1"/>
  <c r="D626" i="1"/>
  <c r="D624" i="1"/>
  <c r="D623" i="1"/>
  <c r="D622" i="1"/>
  <c r="D621" i="1"/>
  <c r="D620" i="1"/>
  <c r="D616" i="1"/>
  <c r="D615" i="1"/>
  <c r="D614" i="1"/>
  <c r="D613" i="1"/>
  <c r="D612" i="1"/>
  <c r="D611" i="1"/>
  <c r="D610" i="1"/>
  <c r="D605" i="1"/>
  <c r="D603" i="1"/>
  <c r="D602" i="1"/>
  <c r="D601" i="1"/>
  <c r="D600" i="1"/>
  <c r="D599" i="1"/>
  <c r="D598" i="1"/>
  <c r="D597" i="1"/>
  <c r="D596" i="1"/>
  <c r="D595" i="1"/>
  <c r="D594" i="1"/>
  <c r="D590" i="1"/>
  <c r="D588" i="1"/>
  <c r="D587" i="1"/>
  <c r="D586" i="1"/>
  <c r="D585" i="1"/>
  <c r="D580" i="1"/>
  <c r="D579" i="1"/>
  <c r="D578" i="1"/>
  <c r="D577" i="1"/>
  <c r="D57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1" i="1"/>
  <c r="D180" i="1"/>
  <c r="D179" i="1"/>
  <c r="D178" i="1"/>
  <c r="D177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L25" i="8"/>
  <c r="K25" i="8"/>
  <c r="L24" i="8"/>
  <c r="K24" i="8"/>
  <c r="L23" i="8"/>
  <c r="K23" i="8"/>
  <c r="L22" i="8"/>
  <c r="K22" i="8"/>
  <c r="N18" i="8"/>
  <c r="M18" i="8"/>
  <c r="L18" i="8"/>
  <c r="K18" i="8"/>
  <c r="N17" i="8"/>
  <c r="M17" i="8"/>
  <c r="L17" i="8"/>
  <c r="K17" i="8"/>
  <c r="N16" i="8"/>
  <c r="M16" i="8"/>
  <c r="L16" i="8"/>
  <c r="K16" i="8"/>
  <c r="N15" i="8"/>
  <c r="M15" i="8"/>
  <c r="L15" i="8"/>
  <c r="K15" i="8"/>
  <c r="N14" i="8"/>
  <c r="M14" i="8"/>
  <c r="L14" i="8"/>
  <c r="K14" i="8"/>
  <c r="Z4" i="8"/>
  <c r="AA4" i="8"/>
  <c r="AB4" i="8"/>
  <c r="AC4" i="8"/>
  <c r="Z5" i="8"/>
  <c r="AA5" i="8"/>
  <c r="AB5" i="8"/>
  <c r="AC5" i="8"/>
  <c r="Z6" i="8"/>
  <c r="AA6" i="8"/>
  <c r="AB6" i="8"/>
  <c r="AC6" i="8"/>
  <c r="Z7" i="8"/>
  <c r="AA7" i="8"/>
  <c r="AB7" i="8"/>
  <c r="AC7" i="8"/>
  <c r="Y7" i="8"/>
  <c r="Y6" i="8"/>
  <c r="Y5" i="8"/>
  <c r="Y4" i="8"/>
  <c r="M12" i="8"/>
  <c r="N12" i="8"/>
  <c r="P12" i="8"/>
  <c r="P11" i="8"/>
  <c r="P10" i="8"/>
  <c r="N11" i="8"/>
  <c r="S4" i="8"/>
  <c r="T4" i="8"/>
  <c r="U4" i="8"/>
  <c r="V4" i="8"/>
  <c r="S5" i="8"/>
  <c r="T5" i="8"/>
  <c r="U5" i="8"/>
  <c r="V5" i="8"/>
  <c r="S6" i="8"/>
  <c r="T6" i="8"/>
  <c r="U6" i="8"/>
  <c r="V6" i="8"/>
  <c r="S7" i="8"/>
  <c r="T7" i="8"/>
  <c r="U7" i="8"/>
  <c r="V7" i="8"/>
  <c r="R7" i="8"/>
  <c r="R6" i="8"/>
  <c r="R5" i="8"/>
  <c r="R4" i="8"/>
  <c r="N10" i="8"/>
  <c r="G2337" i="1"/>
  <c r="G1058" i="1"/>
  <c r="G1057" i="1"/>
  <c r="G703" i="1"/>
  <c r="G700" i="1"/>
  <c r="L4" i="8"/>
  <c r="M4" i="8"/>
  <c r="N4" i="8"/>
  <c r="O4" i="8"/>
  <c r="L5" i="8"/>
  <c r="M5" i="8"/>
  <c r="N5" i="8"/>
  <c r="O5" i="8"/>
  <c r="L6" i="8"/>
  <c r="M6" i="8"/>
  <c r="N6" i="8"/>
  <c r="O6" i="8"/>
  <c r="L7" i="8"/>
  <c r="M7" i="8"/>
  <c r="N7" i="8"/>
  <c r="O7" i="8"/>
  <c r="K6" i="8"/>
  <c r="K7" i="8"/>
  <c r="K5" i="8"/>
  <c r="K4" i="8"/>
  <c r="G8" i="1"/>
  <c r="G2374" i="1"/>
  <c r="G2375" i="1"/>
  <c r="G2376" i="1"/>
  <c r="G2377" i="1"/>
  <c r="G2378" i="1"/>
  <c r="G2379" i="1"/>
  <c r="G2380" i="1"/>
  <c r="G2381" i="1"/>
  <c r="G2382" i="1"/>
  <c r="G2363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368" i="1"/>
  <c r="G2409" i="1"/>
  <c r="G2410" i="1"/>
  <c r="G2411" i="1"/>
  <c r="G2412" i="1"/>
  <c r="G2413" i="1"/>
  <c r="G2414" i="1"/>
  <c r="G2415" i="1"/>
  <c r="G2416" i="1"/>
  <c r="G2417" i="1"/>
  <c r="G2418" i="1"/>
  <c r="G2364" i="1"/>
  <c r="G2419" i="1"/>
  <c r="G2420" i="1"/>
  <c r="G2421" i="1"/>
  <c r="G2422" i="1"/>
  <c r="G2423" i="1"/>
  <c r="G2424" i="1"/>
  <c r="G2425" i="1"/>
  <c r="G2426" i="1"/>
  <c r="G2427" i="1"/>
  <c r="G2365" i="1"/>
  <c r="G2428" i="1"/>
  <c r="G2429" i="1"/>
  <c r="G2430" i="1"/>
  <c r="G2431" i="1"/>
  <c r="G2432" i="1"/>
  <c r="G2433" i="1"/>
  <c r="G2434" i="1"/>
  <c r="G2435" i="1"/>
  <c r="G2436" i="1"/>
  <c r="G2366" i="1"/>
  <c r="G2437" i="1"/>
  <c r="G2438" i="1"/>
  <c r="G2439" i="1"/>
  <c r="G2440" i="1"/>
  <c r="G2441" i="1"/>
  <c r="G2442" i="1"/>
  <c r="G2443" i="1"/>
  <c r="G2444" i="1"/>
  <c r="G2369" i="1"/>
  <c r="G2445" i="1"/>
  <c r="G2446" i="1"/>
  <c r="G2447" i="1"/>
  <c r="G2448" i="1"/>
  <c r="G2449" i="1"/>
  <c r="G2450" i="1"/>
  <c r="G2451" i="1"/>
  <c r="G2452" i="1"/>
  <c r="G2453" i="1"/>
  <c r="G2367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24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799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00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801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3019" i="1"/>
  <c r="G2976" i="1"/>
  <c r="G2977" i="1"/>
  <c r="G3083" i="1"/>
  <c r="G3084" i="1"/>
  <c r="G3054" i="1"/>
  <c r="G2997" i="1"/>
  <c r="G3020" i="1"/>
  <c r="G2998" i="1"/>
  <c r="G2978" i="1"/>
  <c r="G2999" i="1"/>
  <c r="G3021" i="1"/>
  <c r="G3022" i="1"/>
  <c r="G3070" i="1"/>
  <c r="G3071" i="1"/>
  <c r="G3072" i="1"/>
  <c r="G3000" i="1"/>
  <c r="G3001" i="1"/>
  <c r="G3085" i="1"/>
  <c r="G3055" i="1"/>
  <c r="G2979" i="1"/>
  <c r="G2980" i="1"/>
  <c r="G3002" i="1"/>
  <c r="G3023" i="1"/>
  <c r="G3024" i="1"/>
  <c r="G2981" i="1"/>
  <c r="G3003" i="1"/>
  <c r="G3056" i="1"/>
  <c r="G3057" i="1"/>
  <c r="G2982" i="1"/>
  <c r="G3058" i="1"/>
  <c r="G3025" i="1"/>
  <c r="G2983" i="1"/>
  <c r="G2984" i="1"/>
  <c r="G3026" i="1"/>
  <c r="G3027" i="1"/>
  <c r="G3086" i="1"/>
  <c r="G3059" i="1"/>
  <c r="G3004" i="1"/>
  <c r="G2985" i="1"/>
  <c r="G3087" i="1"/>
  <c r="G3005" i="1"/>
  <c r="G2986" i="1"/>
  <c r="G2987" i="1"/>
  <c r="G2988" i="1"/>
  <c r="G3028" i="1"/>
  <c r="G3073" i="1"/>
  <c r="G3074" i="1"/>
  <c r="G3029" i="1"/>
  <c r="G3060" i="1"/>
  <c r="G3030" i="1"/>
  <c r="G3031" i="1"/>
  <c r="G3032" i="1"/>
  <c r="G3033" i="1"/>
  <c r="G3034" i="1"/>
  <c r="G2989" i="1"/>
  <c r="G3006" i="1"/>
  <c r="G3061" i="1"/>
  <c r="G3007" i="1"/>
  <c r="G2990" i="1"/>
  <c r="G2991" i="1"/>
  <c r="G3088" i="1"/>
  <c r="G3075" i="1"/>
  <c r="G3076" i="1"/>
  <c r="G3035" i="1"/>
  <c r="G3062" i="1"/>
  <c r="G2992" i="1"/>
  <c r="G3089" i="1"/>
  <c r="G3090" i="1"/>
  <c r="G3036" i="1"/>
  <c r="G3008" i="1"/>
  <c r="G3077" i="1"/>
  <c r="G3063" i="1"/>
  <c r="G3078" i="1"/>
  <c r="G3037" i="1"/>
  <c r="G3038" i="1"/>
  <c r="G3039" i="1"/>
  <c r="G3040" i="1"/>
  <c r="G3041" i="1"/>
  <c r="G3009" i="1"/>
  <c r="G3010" i="1"/>
  <c r="G3091" i="1"/>
  <c r="G2993" i="1"/>
  <c r="G3042" i="1"/>
  <c r="G3043" i="1"/>
  <c r="G3092" i="1"/>
  <c r="G3093" i="1"/>
  <c r="G3011" i="1"/>
  <c r="G3012" i="1"/>
  <c r="G3064" i="1"/>
  <c r="G3013" i="1"/>
  <c r="G3014" i="1"/>
  <c r="G3015" i="1"/>
  <c r="G3094" i="1"/>
  <c r="G3095" i="1"/>
  <c r="G3096" i="1"/>
  <c r="G3044" i="1"/>
  <c r="G3097" i="1"/>
  <c r="G2994" i="1"/>
  <c r="G2995" i="1"/>
  <c r="G3045" i="1"/>
  <c r="G3065" i="1"/>
  <c r="G3046" i="1"/>
  <c r="G3079" i="1"/>
  <c r="G3080" i="1"/>
  <c r="G3066" i="1"/>
  <c r="G3098" i="1"/>
  <c r="G3047" i="1"/>
  <c r="G3048" i="1"/>
  <c r="G3081" i="1"/>
  <c r="G3049" i="1"/>
  <c r="G3099" i="1"/>
  <c r="G3050" i="1"/>
  <c r="G3016" i="1"/>
  <c r="G3067" i="1"/>
  <c r="G3100" i="1"/>
  <c r="G3051" i="1"/>
  <c r="G3052" i="1"/>
  <c r="G3017" i="1"/>
  <c r="G3018" i="1"/>
  <c r="G3068" i="1"/>
  <c r="G3101" i="1"/>
  <c r="G3102" i="1"/>
  <c r="G3053" i="1"/>
  <c r="G3069" i="1"/>
  <c r="G2996" i="1"/>
  <c r="G308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4" i="1"/>
  <c r="G1775" i="1"/>
  <c r="G1776" i="1"/>
  <c r="G1777" i="1"/>
  <c r="G1778" i="1"/>
  <c r="G1779" i="1"/>
  <c r="G1780" i="1"/>
  <c r="G1781" i="1"/>
  <c r="G1770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771" i="1"/>
  <c r="G1825" i="1"/>
  <c r="G1826" i="1"/>
  <c r="G1827" i="1"/>
  <c r="G1828" i="1"/>
  <c r="G1829" i="1"/>
  <c r="G1772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773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7" i="1"/>
  <c r="G1948" i="1"/>
  <c r="G1949" i="1"/>
  <c r="G1953" i="1"/>
  <c r="G1954" i="1"/>
  <c r="G1956" i="1"/>
  <c r="G1957" i="1"/>
  <c r="G1960" i="1"/>
  <c r="G1941" i="1"/>
  <c r="G1961" i="1"/>
  <c r="G1964" i="1"/>
  <c r="G1965" i="1"/>
  <c r="G1983" i="1"/>
  <c r="G1984" i="1"/>
  <c r="G1986" i="1"/>
  <c r="G1987" i="1"/>
  <c r="G1988" i="1"/>
  <c r="G1994" i="1"/>
  <c r="G1998" i="1"/>
  <c r="G1999" i="1"/>
  <c r="G2000" i="1"/>
  <c r="G2003" i="1"/>
  <c r="G2005" i="1"/>
  <c r="G2007" i="1"/>
  <c r="G2018" i="1"/>
  <c r="G2020" i="1"/>
  <c r="G2021" i="1"/>
  <c r="G2024" i="1"/>
  <c r="G2031" i="1"/>
  <c r="G2032" i="1"/>
  <c r="G2038" i="1"/>
  <c r="G2039" i="1"/>
  <c r="G2041" i="1"/>
  <c r="G2045" i="1"/>
  <c r="G2049" i="1"/>
  <c r="G2052" i="1"/>
  <c r="G2053" i="1"/>
  <c r="G2054" i="1"/>
  <c r="G2056" i="1"/>
  <c r="G2060" i="1"/>
  <c r="G2061" i="1"/>
  <c r="G1978" i="1"/>
  <c r="G1940" i="1"/>
  <c r="G1950" i="1"/>
  <c r="G1952" i="1"/>
  <c r="G1955" i="1"/>
  <c r="G1962" i="1"/>
  <c r="G1963" i="1"/>
  <c r="G1968" i="1"/>
  <c r="G1971" i="1"/>
  <c r="G1972" i="1"/>
  <c r="G1973" i="1"/>
  <c r="G1942" i="1"/>
  <c r="G1943" i="1"/>
  <c r="G1975" i="1"/>
  <c r="G1976" i="1"/>
  <c r="G1977" i="1"/>
  <c r="G1944" i="1"/>
  <c r="G1982" i="1"/>
  <c r="G1985" i="1"/>
  <c r="G1989" i="1"/>
  <c r="G1991" i="1"/>
  <c r="G1992" i="1"/>
  <c r="G1993" i="1"/>
  <c r="G1996" i="1"/>
  <c r="G2001" i="1"/>
  <c r="G2002" i="1"/>
  <c r="G2006" i="1"/>
  <c r="G2010" i="1"/>
  <c r="G1945" i="1"/>
  <c r="G2014" i="1"/>
  <c r="G2015" i="1"/>
  <c r="G2016" i="1"/>
  <c r="G2017" i="1"/>
  <c r="G2019" i="1"/>
  <c r="G2023" i="1"/>
  <c r="G2025" i="1"/>
  <c r="G2026" i="1"/>
  <c r="G2027" i="1"/>
  <c r="G2030" i="1"/>
  <c r="G2033" i="1"/>
  <c r="G2035" i="1"/>
  <c r="G2036" i="1"/>
  <c r="G2037" i="1"/>
  <c r="G2048" i="1"/>
  <c r="G2050" i="1"/>
  <c r="G2057" i="1"/>
  <c r="G2058" i="1"/>
  <c r="G2062" i="1"/>
  <c r="G2064" i="1"/>
  <c r="G2065" i="1"/>
  <c r="G2074" i="1"/>
  <c r="G2075" i="1"/>
  <c r="G2080" i="1"/>
  <c r="G2088" i="1"/>
  <c r="G2089" i="1"/>
  <c r="G2090" i="1"/>
  <c r="G2091" i="1"/>
  <c r="G2092" i="1"/>
  <c r="G2099" i="1"/>
  <c r="G2103" i="1"/>
  <c r="G2104" i="1"/>
  <c r="G2108" i="1"/>
  <c r="G2109" i="1"/>
  <c r="G2066" i="1"/>
  <c r="G2067" i="1"/>
  <c r="G2068" i="1"/>
  <c r="G2069" i="1"/>
  <c r="G2073" i="1"/>
  <c r="G2076" i="1"/>
  <c r="G2077" i="1"/>
  <c r="G2078" i="1"/>
  <c r="G2079" i="1"/>
  <c r="G2081" i="1"/>
  <c r="G2087" i="1"/>
  <c r="G2093" i="1"/>
  <c r="G2094" i="1"/>
  <c r="G2095" i="1"/>
  <c r="G2096" i="1"/>
  <c r="G2097" i="1"/>
  <c r="G2098" i="1"/>
  <c r="G2100" i="1"/>
  <c r="G2107" i="1"/>
  <c r="G2070" i="1"/>
  <c r="G2071" i="1"/>
  <c r="G2072" i="1"/>
  <c r="G2110" i="1"/>
  <c r="G2111" i="1"/>
  <c r="G2082" i="1"/>
  <c r="G2083" i="1"/>
  <c r="G2084" i="1"/>
  <c r="G2085" i="1"/>
  <c r="G2086" i="1"/>
  <c r="G2112" i="1"/>
  <c r="G2101" i="1"/>
  <c r="G2102" i="1"/>
  <c r="G2105" i="1"/>
  <c r="G2106" i="1"/>
  <c r="G1946" i="1"/>
  <c r="G1951" i="1"/>
  <c r="G1958" i="1"/>
  <c r="G1959" i="1"/>
  <c r="G1966" i="1"/>
  <c r="G1967" i="1"/>
  <c r="G1969" i="1"/>
  <c r="G1970" i="1"/>
  <c r="G1974" i="1"/>
  <c r="G1979" i="1"/>
  <c r="G1980" i="1"/>
  <c r="G1981" i="1"/>
  <c r="G1990" i="1"/>
  <c r="G1995" i="1"/>
  <c r="G1997" i="1"/>
  <c r="G2004" i="1"/>
  <c r="G2008" i="1"/>
  <c r="G2009" i="1"/>
  <c r="G2011" i="1"/>
  <c r="G2012" i="1"/>
  <c r="G2013" i="1"/>
  <c r="G2022" i="1"/>
  <c r="G2028" i="1"/>
  <c r="G2029" i="1"/>
  <c r="G2034" i="1"/>
  <c r="G2040" i="1"/>
  <c r="G2042" i="1"/>
  <c r="G2043" i="1"/>
  <c r="G2044" i="1"/>
  <c r="G2046" i="1"/>
  <c r="G2047" i="1"/>
  <c r="G2051" i="1"/>
  <c r="G2055" i="1"/>
  <c r="G2059" i="1"/>
  <c r="G2063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10" i="1"/>
  <c r="G2277" i="1"/>
  <c r="G2278" i="1"/>
  <c r="G2279" i="1"/>
  <c r="G2280" i="1"/>
  <c r="G2281" i="1"/>
  <c r="G2282" i="1"/>
  <c r="G2283" i="1"/>
  <c r="G2284" i="1"/>
  <c r="G2285" i="1"/>
  <c r="G2286" i="1"/>
  <c r="G2211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21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213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214" i="1"/>
  <c r="G2338" i="1"/>
  <c r="G2339" i="1"/>
  <c r="G2340" i="1"/>
  <c r="G2341" i="1"/>
  <c r="G2342" i="1"/>
  <c r="G2343" i="1"/>
  <c r="G2344" i="1"/>
  <c r="G2345" i="1"/>
  <c r="G221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70" i="1"/>
  <c r="G2362" i="1"/>
  <c r="G2371" i="1"/>
  <c r="G2372" i="1"/>
  <c r="G2373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3" i="1"/>
  <c r="G1384" i="1"/>
  <c r="G1385" i="1"/>
  <c r="G1381" i="1"/>
  <c r="G1386" i="1"/>
  <c r="G1208" i="1"/>
  <c r="G1209" i="1"/>
  <c r="G1210" i="1"/>
  <c r="G1387" i="1"/>
  <c r="G1388" i="1"/>
  <c r="G1389" i="1"/>
  <c r="G1211" i="1"/>
  <c r="G1390" i="1"/>
  <c r="G1391" i="1"/>
  <c r="G1392" i="1"/>
  <c r="G121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382" i="1"/>
  <c r="G1200" i="1"/>
  <c r="G1201" i="1"/>
  <c r="G1202" i="1"/>
  <c r="G1203" i="1"/>
  <c r="G1204" i="1"/>
  <c r="G1205" i="1"/>
  <c r="G1206" i="1"/>
  <c r="G1207" i="1"/>
  <c r="G1282" i="1"/>
  <c r="G1283" i="1"/>
  <c r="G1281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61" i="1"/>
  <c r="G1092" i="1"/>
  <c r="G1093" i="1"/>
  <c r="G1094" i="1"/>
  <c r="G987" i="1"/>
  <c r="G988" i="1"/>
  <c r="G989" i="1"/>
  <c r="G990" i="1"/>
  <c r="G1062" i="1"/>
  <c r="G1063" i="1"/>
  <c r="G1095" i="1"/>
  <c r="G1046" i="1"/>
  <c r="G1124" i="1"/>
  <c r="G1047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1038" i="1"/>
  <c r="G1060" i="1"/>
  <c r="G1163" i="1"/>
  <c r="G1164" i="1"/>
  <c r="G1165" i="1"/>
  <c r="G1039" i="1"/>
  <c r="G985" i="1"/>
  <c r="G986" i="1"/>
  <c r="G1120" i="1"/>
  <c r="G1121" i="1"/>
  <c r="G1166" i="1"/>
  <c r="G1122" i="1"/>
  <c r="G1123" i="1"/>
  <c r="G1167" i="1"/>
  <c r="G1040" i="1"/>
  <c r="G1041" i="1"/>
  <c r="G1042" i="1"/>
  <c r="G1043" i="1"/>
  <c r="G1044" i="1"/>
  <c r="G1045" i="1"/>
  <c r="G958" i="1"/>
  <c r="G959" i="1"/>
  <c r="G960" i="1"/>
  <c r="G961" i="1"/>
  <c r="G1036" i="1"/>
  <c r="G1037" i="1"/>
  <c r="G962" i="1"/>
  <c r="G963" i="1"/>
  <c r="G964" i="1"/>
  <c r="G965" i="1"/>
  <c r="G966" i="1"/>
  <c r="G967" i="1"/>
  <c r="G968" i="1"/>
  <c r="G969" i="1"/>
  <c r="G1059" i="1"/>
  <c r="G970" i="1"/>
  <c r="G1072" i="1"/>
  <c r="G1073" i="1"/>
  <c r="G1074" i="1"/>
  <c r="G1075" i="1"/>
  <c r="G1076" i="1"/>
  <c r="G971" i="1"/>
  <c r="G1030" i="1"/>
  <c r="G933" i="1"/>
  <c r="G934" i="1"/>
  <c r="G935" i="1"/>
  <c r="G936" i="1"/>
  <c r="G937" i="1"/>
  <c r="G1031" i="1"/>
  <c r="G938" i="1"/>
  <c r="G1054" i="1"/>
  <c r="G1032" i="1"/>
  <c r="G1055" i="1"/>
  <c r="G1056" i="1"/>
  <c r="G1033" i="1"/>
  <c r="G1034" i="1"/>
  <c r="G1035" i="1"/>
  <c r="G939" i="1"/>
  <c r="G940" i="1"/>
  <c r="G941" i="1"/>
  <c r="G942" i="1"/>
  <c r="G943" i="1"/>
  <c r="G944" i="1"/>
  <c r="G945" i="1"/>
  <c r="G946" i="1"/>
  <c r="G947" i="1"/>
  <c r="G948" i="1"/>
  <c r="G1050" i="1"/>
  <c r="G949" i="1"/>
  <c r="G950" i="1"/>
  <c r="G951" i="1"/>
  <c r="G952" i="1"/>
  <c r="G953" i="1"/>
  <c r="G954" i="1"/>
  <c r="G955" i="1"/>
  <c r="G956" i="1"/>
  <c r="G957" i="1"/>
  <c r="G468" i="1"/>
  <c r="G469" i="1"/>
  <c r="G472" i="1"/>
  <c r="G473" i="1"/>
  <c r="G474" i="1"/>
  <c r="G481" i="1"/>
  <c r="G482" i="1"/>
  <c r="G483" i="1"/>
  <c r="G487" i="1"/>
  <c r="G488" i="1"/>
  <c r="G489" i="1"/>
  <c r="G502" i="1"/>
  <c r="G504" i="1"/>
  <c r="G505" i="1"/>
  <c r="G506" i="1"/>
  <c r="G507" i="1"/>
  <c r="G508" i="1"/>
  <c r="G563" i="1"/>
  <c r="G565" i="1"/>
  <c r="G566" i="1"/>
  <c r="G572" i="1"/>
  <c r="G582" i="1"/>
  <c r="G583" i="1"/>
  <c r="G584" i="1"/>
  <c r="G589" i="1"/>
  <c r="G593" i="1"/>
  <c r="G606" i="1"/>
  <c r="G607" i="1"/>
  <c r="G618" i="1"/>
  <c r="G619" i="1"/>
  <c r="G637" i="1"/>
  <c r="G639" i="1"/>
  <c r="G640" i="1"/>
  <c r="G648" i="1"/>
  <c r="G649" i="1"/>
  <c r="G651" i="1"/>
  <c r="G652" i="1"/>
  <c r="G653" i="1"/>
  <c r="G654" i="1"/>
  <c r="G656" i="1"/>
  <c r="G657" i="1"/>
  <c r="G668" i="1"/>
  <c r="G669" i="1"/>
  <c r="G670" i="1"/>
  <c r="G673" i="1"/>
  <c r="G674" i="1"/>
  <c r="G675" i="1"/>
  <c r="G676" i="1"/>
  <c r="G678" i="1"/>
  <c r="G679" i="1"/>
  <c r="G680" i="1"/>
  <c r="G683" i="1"/>
  <c r="G684" i="1"/>
  <c r="G685" i="1"/>
  <c r="G686" i="1"/>
  <c r="G695" i="1"/>
  <c r="G696" i="1"/>
  <c r="G697" i="1"/>
  <c r="G698" i="1"/>
  <c r="G699" i="1"/>
  <c r="G701" i="1"/>
  <c r="G702" i="1"/>
  <c r="G704" i="1"/>
  <c r="G705" i="1"/>
  <c r="G706" i="1"/>
  <c r="G707" i="1"/>
  <c r="G708" i="1"/>
  <c r="G709" i="1"/>
  <c r="G710" i="1"/>
  <c r="G711" i="1"/>
  <c r="G835" i="1"/>
  <c r="G836" i="1"/>
  <c r="G712" i="1"/>
  <c r="G713" i="1"/>
  <c r="G714" i="1"/>
  <c r="G837" i="1"/>
  <c r="G838" i="1"/>
  <c r="G715" i="1"/>
  <c r="G716" i="1"/>
  <c r="G717" i="1"/>
  <c r="G718" i="1"/>
  <c r="G839" i="1"/>
  <c r="G840" i="1"/>
  <c r="G719" i="1"/>
  <c r="G720" i="1"/>
  <c r="G721" i="1"/>
  <c r="G722" i="1"/>
  <c r="G841" i="1"/>
  <c r="G723" i="1"/>
  <c r="G724" i="1"/>
  <c r="G725" i="1"/>
  <c r="G726" i="1"/>
  <c r="G727" i="1"/>
  <c r="G842" i="1"/>
  <c r="G728" i="1"/>
  <c r="G729" i="1"/>
  <c r="G843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1006" i="1"/>
  <c r="G844" i="1"/>
  <c r="G845" i="1"/>
  <c r="G846" i="1"/>
  <c r="G847" i="1"/>
  <c r="G848" i="1"/>
  <c r="G849" i="1"/>
  <c r="G850" i="1"/>
  <c r="G851" i="1"/>
  <c r="G1007" i="1"/>
  <c r="G1008" i="1"/>
  <c r="G1009" i="1"/>
  <c r="G1010" i="1"/>
  <c r="G1064" i="1"/>
  <c r="G1098" i="1"/>
  <c r="G1099" i="1"/>
  <c r="G1100" i="1"/>
  <c r="G1101" i="1"/>
  <c r="G1102" i="1"/>
  <c r="G1103" i="1"/>
  <c r="G1065" i="1"/>
  <c r="G1011" i="1"/>
  <c r="G852" i="1"/>
  <c r="G853" i="1"/>
  <c r="G1125" i="1"/>
  <c r="G854" i="1"/>
  <c r="G855" i="1"/>
  <c r="G856" i="1"/>
  <c r="G857" i="1"/>
  <c r="G858" i="1"/>
  <c r="G859" i="1"/>
  <c r="G860" i="1"/>
  <c r="G861" i="1"/>
  <c r="G862" i="1"/>
  <c r="G863" i="1"/>
  <c r="G1012" i="1"/>
  <c r="G864" i="1"/>
  <c r="G865" i="1"/>
  <c r="G866" i="1"/>
  <c r="G867" i="1"/>
  <c r="G868" i="1"/>
  <c r="G869" i="1"/>
  <c r="G1126" i="1"/>
  <c r="G1127" i="1"/>
  <c r="G1128" i="1"/>
  <c r="G1129" i="1"/>
  <c r="G1130" i="1"/>
  <c r="G1131" i="1"/>
  <c r="G1132" i="1"/>
  <c r="G1133" i="1"/>
  <c r="G1134" i="1"/>
  <c r="G1135" i="1"/>
  <c r="G1013" i="1"/>
  <c r="G1014" i="1"/>
  <c r="G1015" i="1"/>
  <c r="G1016" i="1"/>
  <c r="G1017" i="1"/>
  <c r="G1018" i="1"/>
  <c r="G1019" i="1"/>
  <c r="G1020" i="1"/>
  <c r="G1066" i="1"/>
  <c r="G870" i="1"/>
  <c r="G871" i="1"/>
  <c r="G872" i="1"/>
  <c r="G1136" i="1"/>
  <c r="G1137" i="1"/>
  <c r="G1138" i="1"/>
  <c r="G1139" i="1"/>
  <c r="G873" i="1"/>
  <c r="G874" i="1"/>
  <c r="G875" i="1"/>
  <c r="G876" i="1"/>
  <c r="G877" i="1"/>
  <c r="G878" i="1"/>
  <c r="G879" i="1"/>
  <c r="G880" i="1"/>
  <c r="G1021" i="1"/>
  <c r="G1022" i="1"/>
  <c r="G881" i="1"/>
  <c r="G882" i="1"/>
  <c r="G883" i="1"/>
  <c r="G1104" i="1"/>
  <c r="G1105" i="1"/>
  <c r="G1106" i="1"/>
  <c r="G1107" i="1"/>
  <c r="G1108" i="1"/>
  <c r="G1048" i="1"/>
  <c r="G1067" i="1"/>
  <c r="G1051" i="1"/>
  <c r="G1049" i="1"/>
  <c r="G1097" i="1"/>
  <c r="G1052" i="1"/>
  <c r="G1053" i="1"/>
  <c r="G1023" i="1"/>
  <c r="G1109" i="1"/>
  <c r="G1110" i="1"/>
  <c r="G1111" i="1"/>
  <c r="G1112" i="1"/>
  <c r="G111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1140" i="1"/>
  <c r="G1141" i="1"/>
  <c r="G1142" i="1"/>
  <c r="G1143" i="1"/>
  <c r="G1144" i="1"/>
  <c r="G900" i="1"/>
  <c r="G1024" i="1"/>
  <c r="G901" i="1"/>
  <c r="G902" i="1"/>
  <c r="G903" i="1"/>
  <c r="G904" i="1"/>
  <c r="G1025" i="1"/>
  <c r="G1145" i="1"/>
  <c r="G1146" i="1"/>
  <c r="G1147" i="1"/>
  <c r="G1148" i="1"/>
  <c r="G1149" i="1"/>
  <c r="G1150" i="1"/>
  <c r="G1151" i="1"/>
  <c r="G1152" i="1"/>
  <c r="G1153" i="1"/>
  <c r="G1154" i="1"/>
  <c r="G1114" i="1"/>
  <c r="G1115" i="1"/>
  <c r="G1116" i="1"/>
  <c r="G1117" i="1"/>
  <c r="G1118" i="1"/>
  <c r="G905" i="1"/>
  <c r="G1068" i="1"/>
  <c r="G906" i="1"/>
  <c r="G907" i="1"/>
  <c r="G908" i="1"/>
  <c r="G909" i="1"/>
  <c r="G910" i="1"/>
  <c r="G911" i="1"/>
  <c r="G912" i="1"/>
  <c r="G1069" i="1"/>
  <c r="G1070" i="1"/>
  <c r="G1071" i="1"/>
  <c r="G1156" i="1"/>
  <c r="G1157" i="1"/>
  <c r="G1158" i="1"/>
  <c r="G1159" i="1"/>
  <c r="G1026" i="1"/>
  <c r="G1160" i="1"/>
  <c r="G913" i="1"/>
  <c r="G914" i="1"/>
  <c r="G915" i="1"/>
  <c r="G916" i="1"/>
  <c r="G917" i="1"/>
  <c r="G918" i="1"/>
  <c r="G919" i="1"/>
  <c r="G920" i="1"/>
  <c r="G1027" i="1"/>
  <c r="G1028" i="1"/>
  <c r="G1029" i="1"/>
  <c r="G921" i="1"/>
  <c r="G922" i="1"/>
  <c r="G923" i="1"/>
  <c r="G924" i="1"/>
  <c r="G925" i="1"/>
  <c r="G1161" i="1"/>
  <c r="G1162" i="1"/>
  <c r="G926" i="1"/>
  <c r="G927" i="1"/>
  <c r="G928" i="1"/>
  <c r="G929" i="1"/>
  <c r="G930" i="1"/>
  <c r="G931" i="1"/>
  <c r="G932" i="1"/>
  <c r="G480" i="1"/>
  <c r="G484" i="1"/>
  <c r="G485" i="1"/>
  <c r="G486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3" i="1"/>
  <c r="G509" i="1"/>
  <c r="G510" i="1"/>
  <c r="G511" i="1"/>
  <c r="G512" i="1"/>
  <c r="G513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9" i="1"/>
  <c r="G538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4" i="1"/>
  <c r="G567" i="1"/>
  <c r="G568" i="1"/>
  <c r="G569" i="1"/>
  <c r="G570" i="1"/>
  <c r="G571" i="1"/>
  <c r="G573" i="1"/>
  <c r="G574" i="1"/>
  <c r="G575" i="1"/>
  <c r="G576" i="1"/>
  <c r="G577" i="1"/>
  <c r="G578" i="1"/>
  <c r="G579" i="1"/>
  <c r="G580" i="1"/>
  <c r="G581" i="1"/>
  <c r="G585" i="1"/>
  <c r="G586" i="1"/>
  <c r="G587" i="1"/>
  <c r="G588" i="1"/>
  <c r="G590" i="1"/>
  <c r="G591" i="1"/>
  <c r="G594" i="1"/>
  <c r="G595" i="1"/>
  <c r="G596" i="1"/>
  <c r="G597" i="1"/>
  <c r="G598" i="1"/>
  <c r="G599" i="1"/>
  <c r="G600" i="1"/>
  <c r="G601" i="1"/>
  <c r="G602" i="1"/>
  <c r="G603" i="1"/>
  <c r="G605" i="1"/>
  <c r="G608" i="1"/>
  <c r="G609" i="1"/>
  <c r="G610" i="1"/>
  <c r="G611" i="1"/>
  <c r="G612" i="1"/>
  <c r="G613" i="1"/>
  <c r="G614" i="1"/>
  <c r="G615" i="1"/>
  <c r="G616" i="1"/>
  <c r="G620" i="1"/>
  <c r="G621" i="1"/>
  <c r="G622" i="1"/>
  <c r="G623" i="1"/>
  <c r="G624" i="1"/>
  <c r="G626" i="1"/>
  <c r="G627" i="1"/>
  <c r="G629" i="1"/>
  <c r="G630" i="1"/>
  <c r="G631" i="1"/>
  <c r="G632" i="1"/>
  <c r="G633" i="1"/>
  <c r="G634" i="1"/>
  <c r="G635" i="1"/>
  <c r="G636" i="1"/>
  <c r="G638" i="1"/>
  <c r="G641" i="1"/>
  <c r="G642" i="1"/>
  <c r="G643" i="1"/>
  <c r="G644" i="1"/>
  <c r="G645" i="1"/>
  <c r="G646" i="1"/>
  <c r="G647" i="1"/>
  <c r="G650" i="1"/>
  <c r="G655" i="1"/>
  <c r="G658" i="1"/>
  <c r="G659" i="1"/>
  <c r="G660" i="1"/>
  <c r="G661" i="1"/>
  <c r="G662" i="1"/>
  <c r="G663" i="1"/>
  <c r="G664" i="1"/>
  <c r="G665" i="1"/>
  <c r="G666" i="1"/>
  <c r="G667" i="1"/>
  <c r="G671" i="1"/>
  <c r="G672" i="1"/>
  <c r="G677" i="1"/>
  <c r="G681" i="1"/>
  <c r="G682" i="1"/>
  <c r="G687" i="1"/>
  <c r="G688" i="1"/>
  <c r="G689" i="1"/>
  <c r="G691" i="1"/>
  <c r="G692" i="1"/>
  <c r="G693" i="1"/>
  <c r="G694" i="1"/>
  <c r="G326" i="1"/>
  <c r="G375" i="1"/>
  <c r="G592" i="1"/>
  <c r="G604" i="1"/>
  <c r="G617" i="1"/>
  <c r="G628" i="1"/>
  <c r="G690" i="1"/>
  <c r="G312" i="1"/>
  <c r="G514" i="1"/>
  <c r="G625" i="1"/>
  <c r="G364" i="1"/>
  <c r="G449" i="1"/>
  <c r="G314" i="1"/>
  <c r="G315" i="1"/>
  <c r="G316" i="1"/>
  <c r="G335" i="1"/>
  <c r="G338" i="1"/>
  <c r="G339" i="1"/>
  <c r="G350" i="1"/>
  <c r="G354" i="1"/>
  <c r="G356" i="1"/>
  <c r="G357" i="1"/>
  <c r="G358" i="1"/>
  <c r="G359" i="1"/>
  <c r="G360" i="1"/>
  <c r="G362" i="1"/>
  <c r="G363" i="1"/>
  <c r="G369" i="1"/>
  <c r="G385" i="1"/>
  <c r="G400" i="1"/>
  <c r="G401" i="1"/>
  <c r="G402" i="1"/>
  <c r="G405" i="1"/>
  <c r="G406" i="1"/>
  <c r="G424" i="1"/>
  <c r="G466" i="1"/>
  <c r="G467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3" i="1"/>
  <c r="G317" i="1"/>
  <c r="G318" i="1"/>
  <c r="G319" i="1"/>
  <c r="G320" i="1"/>
  <c r="G321" i="1"/>
  <c r="G322" i="1"/>
  <c r="G323" i="1"/>
  <c r="G324" i="1"/>
  <c r="G325" i="1"/>
  <c r="G327" i="1"/>
  <c r="G328" i="1"/>
  <c r="G329" i="1"/>
  <c r="G330" i="1"/>
  <c r="G331" i="1"/>
  <c r="G332" i="1"/>
  <c r="G333" i="1"/>
  <c r="G334" i="1"/>
  <c r="G336" i="1"/>
  <c r="G337" i="1"/>
  <c r="G340" i="1"/>
  <c r="G341" i="1"/>
  <c r="G342" i="1"/>
  <c r="G343" i="1"/>
  <c r="G344" i="1"/>
  <c r="G345" i="1"/>
  <c r="G346" i="1"/>
  <c r="G347" i="1"/>
  <c r="G348" i="1"/>
  <c r="G349" i="1"/>
  <c r="G351" i="1"/>
  <c r="G352" i="1"/>
  <c r="G353" i="1"/>
  <c r="G361" i="1"/>
  <c r="G365" i="1"/>
  <c r="G366" i="1"/>
  <c r="G367" i="1"/>
  <c r="G368" i="1"/>
  <c r="G370" i="1"/>
  <c r="G371" i="1"/>
  <c r="G372" i="1"/>
  <c r="G373" i="1"/>
  <c r="G374" i="1"/>
  <c r="G376" i="1"/>
  <c r="G377" i="1"/>
  <c r="G379" i="1"/>
  <c r="G378" i="1"/>
  <c r="G380" i="1"/>
  <c r="G381" i="1"/>
  <c r="G382" i="1"/>
  <c r="G383" i="1"/>
  <c r="G384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3" i="1"/>
  <c r="G404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70" i="1"/>
  <c r="G471" i="1"/>
  <c r="G475" i="1"/>
  <c r="G476" i="1"/>
  <c r="G477" i="1"/>
  <c r="G478" i="1"/>
  <c r="G479" i="1"/>
  <c r="G242" i="1"/>
  <c r="G243" i="1"/>
  <c r="G244" i="1"/>
  <c r="G245" i="1"/>
  <c r="G246" i="1"/>
  <c r="G247" i="1"/>
  <c r="G248" i="1"/>
  <c r="G249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85" i="1"/>
  <c r="G113" i="1"/>
  <c r="G84" i="1"/>
  <c r="G83" i="1"/>
  <c r="G144" i="1"/>
  <c r="G82" i="1"/>
  <c r="G143" i="1"/>
  <c r="G81" i="1"/>
  <c r="G142" i="1"/>
  <c r="G80" i="1"/>
  <c r="G112" i="1"/>
  <c r="G79" i="1"/>
  <c r="G78" i="1"/>
  <c r="G111" i="1"/>
  <c r="G77" i="1"/>
  <c r="G76" i="1"/>
  <c r="G141" i="1"/>
  <c r="G110" i="1"/>
  <c r="G109" i="1"/>
  <c r="G140" i="1"/>
  <c r="G139" i="1"/>
  <c r="G108" i="1"/>
  <c r="G107" i="1"/>
  <c r="G138" i="1"/>
  <c r="G75" i="1"/>
  <c r="G74" i="1"/>
  <c r="G73" i="1"/>
  <c r="G72" i="1"/>
  <c r="G71" i="1"/>
  <c r="G137" i="1"/>
  <c r="G106" i="1"/>
  <c r="G136" i="1"/>
  <c r="G70" i="1"/>
  <c r="G135" i="1"/>
  <c r="G134" i="1"/>
  <c r="G105" i="1"/>
  <c r="G104" i="1"/>
  <c r="G133" i="1"/>
  <c r="G103" i="1"/>
  <c r="G102" i="1"/>
  <c r="G132" i="1"/>
  <c r="G101" i="1"/>
  <c r="G131" i="1"/>
  <c r="G69" i="1"/>
  <c r="G130" i="1"/>
  <c r="G68" i="1"/>
  <c r="G100" i="1"/>
  <c r="G67" i="1"/>
  <c r="G99" i="1"/>
  <c r="G66" i="1"/>
  <c r="G129" i="1"/>
  <c r="G128" i="1"/>
  <c r="G127" i="1"/>
  <c r="G126" i="1"/>
  <c r="G98" i="1"/>
  <c r="G97" i="1"/>
  <c r="G65" i="1"/>
  <c r="G96" i="1"/>
  <c r="G95" i="1"/>
  <c r="G94" i="1"/>
  <c r="G64" i="1"/>
  <c r="G93" i="1"/>
  <c r="G63" i="1"/>
  <c r="G62" i="1"/>
  <c r="G61" i="1"/>
  <c r="G125" i="1"/>
  <c r="G124" i="1"/>
  <c r="G123" i="1"/>
  <c r="G92" i="1"/>
  <c r="G122" i="1"/>
  <c r="G60" i="1"/>
  <c r="G121" i="1"/>
  <c r="G59" i="1"/>
  <c r="G120" i="1"/>
  <c r="G39" i="1"/>
  <c r="G7" i="1"/>
  <c r="G40" i="1"/>
  <c r="G41" i="1"/>
  <c r="G19" i="1"/>
  <c r="G42" i="1"/>
  <c r="G43" i="1"/>
  <c r="G20" i="1"/>
  <c r="G21" i="1"/>
  <c r="G22" i="1"/>
  <c r="G23" i="1"/>
  <c r="G24" i="1"/>
  <c r="G44" i="1"/>
  <c r="G25" i="1"/>
  <c r="G26" i="1"/>
  <c r="G45" i="1"/>
  <c r="G27" i="1"/>
  <c r="G28" i="1"/>
  <c r="G46" i="1"/>
  <c r="G47" i="1"/>
  <c r="G29" i="1"/>
  <c r="G48" i="1"/>
  <c r="G30" i="1"/>
  <c r="G49" i="1"/>
  <c r="G50" i="1"/>
  <c r="G51" i="1"/>
  <c r="G31" i="1"/>
  <c r="G52" i="1"/>
  <c r="G53" i="1"/>
  <c r="G54" i="1"/>
  <c r="G55" i="1"/>
  <c r="G114" i="1"/>
  <c r="G86" i="1"/>
  <c r="G56" i="1"/>
  <c r="G57" i="1"/>
  <c r="G87" i="1"/>
  <c r="G115" i="1"/>
  <c r="G58" i="1"/>
  <c r="G88" i="1"/>
  <c r="G89" i="1"/>
  <c r="G116" i="1"/>
  <c r="G117" i="1"/>
  <c r="G90" i="1"/>
  <c r="G118" i="1"/>
  <c r="G119" i="1"/>
  <c r="G91" i="1"/>
  <c r="G32" i="1"/>
  <c r="G33" i="1"/>
  <c r="G9" i="1"/>
  <c r="G10" i="1"/>
  <c r="G11" i="1"/>
  <c r="G12" i="1"/>
  <c r="G3" i="1"/>
  <c r="G5" i="1"/>
  <c r="G13" i="1"/>
  <c r="G34" i="1"/>
  <c r="G35" i="1"/>
  <c r="G14" i="1"/>
  <c r="G15" i="1"/>
  <c r="G36" i="1"/>
  <c r="G16" i="1"/>
  <c r="G17" i="1"/>
  <c r="G18" i="1"/>
  <c r="G6" i="1"/>
  <c r="G37" i="1"/>
  <c r="G38" i="1"/>
  <c r="D112" i="1"/>
  <c r="D80" i="1"/>
  <c r="D142" i="1"/>
  <c r="D81" i="1"/>
  <c r="D82" i="1"/>
  <c r="D144" i="1"/>
  <c r="D83" i="1"/>
  <c r="D84" i="1"/>
  <c r="D113" i="1"/>
  <c r="D85" i="1"/>
  <c r="D86" i="1"/>
  <c r="D56" i="1"/>
  <c r="D57" i="1"/>
  <c r="D87" i="1"/>
  <c r="D115" i="1"/>
  <c r="D58" i="1"/>
  <c r="D88" i="1"/>
  <c r="D89" i="1"/>
  <c r="D116" i="1"/>
  <c r="D117" i="1"/>
  <c r="D90" i="1"/>
  <c r="D119" i="1"/>
  <c r="D91" i="1"/>
  <c r="D120" i="1"/>
  <c r="D59" i="1"/>
  <c r="D121" i="1"/>
  <c r="D60" i="1"/>
  <c r="D122" i="1"/>
  <c r="D92" i="1"/>
  <c r="D123" i="1"/>
  <c r="D124" i="1"/>
  <c r="D125" i="1"/>
  <c r="D61" i="1"/>
  <c r="D62" i="1"/>
  <c r="D63" i="1"/>
  <c r="D93" i="1"/>
  <c r="D64" i="1"/>
  <c r="D94" i="1"/>
  <c r="D96" i="1"/>
  <c r="D65" i="1"/>
  <c r="D97" i="1"/>
  <c r="D98" i="1"/>
  <c r="D126" i="1"/>
  <c r="D127" i="1"/>
  <c r="D128" i="1"/>
  <c r="D129" i="1"/>
  <c r="D66" i="1"/>
  <c r="D99" i="1"/>
  <c r="D67" i="1"/>
  <c r="D100" i="1"/>
  <c r="D68" i="1"/>
  <c r="D69" i="1"/>
  <c r="D131" i="1"/>
  <c r="D101" i="1"/>
  <c r="D132" i="1"/>
  <c r="D102" i="1"/>
  <c r="D103" i="1"/>
  <c r="D133" i="1"/>
  <c r="D104" i="1"/>
  <c r="D105" i="1"/>
  <c r="D134" i="1"/>
  <c r="D70" i="1"/>
  <c r="D136" i="1"/>
  <c r="D106" i="1"/>
  <c r="D137" i="1"/>
  <c r="D71" i="1"/>
  <c r="D72" i="1"/>
  <c r="D73" i="1"/>
  <c r="D74" i="1"/>
  <c r="D75" i="1"/>
  <c r="D138" i="1"/>
  <c r="D107" i="1"/>
  <c r="D108" i="1"/>
  <c r="D139" i="1"/>
  <c r="D140" i="1"/>
  <c r="D109" i="1"/>
  <c r="D110" i="1"/>
  <c r="D76" i="1"/>
  <c r="D77" i="1"/>
  <c r="D111" i="1"/>
  <c r="D78" i="1"/>
  <c r="D79" i="1"/>
  <c r="D114" i="1"/>
  <c r="P29" i="13"/>
  <c r="F24" i="13"/>
  <c r="G19" i="13"/>
  <c r="AC51" i="12"/>
  <c r="AC50" i="12"/>
  <c r="AB15" i="12"/>
  <c r="AC8" i="12"/>
  <c r="D77" i="12"/>
  <c r="D78" i="12"/>
  <c r="D76" i="12"/>
  <c r="C59" i="12"/>
  <c r="B77" i="12"/>
  <c r="C69" i="12"/>
  <c r="D108" i="12"/>
  <c r="C106" i="12"/>
  <c r="L89" i="12"/>
  <c r="K87" i="12"/>
  <c r="V12" i="12"/>
  <c r="R14" i="12"/>
  <c r="R27" i="12"/>
  <c r="S21" i="1"/>
  <c r="U21" i="1"/>
  <c r="I8" i="10"/>
  <c r="K8" i="10"/>
  <c r="I10" i="10"/>
  <c r="K10" i="10"/>
  <c r="AK10" i="8"/>
  <c r="AM6" i="8"/>
  <c r="AN6" i="8"/>
  <c r="AO6" i="8"/>
  <c r="AI23" i="9"/>
  <c r="AI24" i="9"/>
  <c r="AJ24" i="9"/>
  <c r="AW17" i="9"/>
  <c r="AV18" i="9"/>
  <c r="AW18" i="9"/>
  <c r="AO14" i="9"/>
  <c r="AM15" i="9"/>
  <c r="AO15" i="9"/>
  <c r="AC22" i="9"/>
  <c r="AC26" i="9"/>
  <c r="AD26" i="9"/>
  <c r="AD22" i="9"/>
  <c r="AD18" i="9"/>
  <c r="AF15" i="12"/>
  <c r="AC20" i="12"/>
  <c r="AC21" i="12"/>
  <c r="AC23" i="12"/>
  <c r="AA20" i="12"/>
  <c r="AA21" i="12"/>
  <c r="AA23" i="12"/>
  <c r="AD15" i="12"/>
  <c r="S28" i="12"/>
  <c r="R15" i="12"/>
  <c r="I50" i="12"/>
  <c r="I51" i="12"/>
  <c r="B78" i="12"/>
  <c r="AO10" i="8"/>
  <c r="AN10" i="8"/>
  <c r="AM10" i="8"/>
  <c r="AG20" i="12"/>
  <c r="AF29" i="12"/>
  <c r="AH15" i="12"/>
  <c r="AG21" i="12"/>
  <c r="AG23" i="12"/>
  <c r="AI20" i="12"/>
  <c r="AI21" i="12"/>
  <c r="AI23" i="12"/>
  <c r="V20" i="12"/>
  <c r="AI33" i="12"/>
  <c r="AI35" i="12"/>
  <c r="AF33" i="12"/>
  <c r="AF35" i="12"/>
  <c r="AF37" i="12"/>
  <c r="AG29" i="12"/>
  <c r="Y44" i="12"/>
  <c r="Y46" i="12"/>
  <c r="Y47" i="12"/>
  <c r="AI37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<sst xmlns="http://schemas.openxmlformats.org/spreadsheetml/2006/main" count="20861" uniqueCount="3933">
  <si>
    <t>Statistic Label</t>
  </si>
  <si>
    <t>Electoral Division</t>
  </si>
  <si>
    <t>county</t>
  </si>
  <si>
    <t>local electoral area</t>
  </si>
  <si>
    <t>postcode</t>
  </si>
  <si>
    <t>population</t>
  </si>
  <si>
    <t>duplicates (name)</t>
  </si>
  <si>
    <t>constituency (current)</t>
  </si>
  <si>
    <t>duplicates postcode</t>
  </si>
  <si>
    <t>New planned constituency</t>
  </si>
  <si>
    <t>Population - 2022</t>
  </si>
  <si>
    <t>Ballinacarrig</t>
  </si>
  <si>
    <t xml:space="preserve"> Co.Carlow</t>
  </si>
  <si>
    <t>Carlow</t>
  </si>
  <si>
    <t>Carlow–Kilkenny</t>
  </si>
  <si>
    <t>Burton Hall</t>
  </si>
  <si>
    <t>Carlow Rural</t>
  </si>
  <si>
    <t>Carlow Urban</t>
  </si>
  <si>
    <t>Sum of population</t>
  </si>
  <si>
    <t xml:space="preserve"> approx in south central</t>
  </si>
  <si>
    <t>Graigue Urban</t>
  </si>
  <si>
    <t xml:space="preserve"> Co.Dublin City</t>
  </si>
  <si>
    <t>Artane – Whitehall</t>
  </si>
  <si>
    <t>both constituency</t>
  </si>
  <si>
    <t>Johnstown</t>
  </si>
  <si>
    <t>Ballyfermot – Drimnagh</t>
  </si>
  <si>
    <t>South Dublin</t>
  </si>
  <si>
    <t>Agha</t>
  </si>
  <si>
    <t>Muinebeag</t>
  </si>
  <si>
    <t>must calibratrate city and dublin areas</t>
  </si>
  <si>
    <t>Ballymun – Finglas</t>
  </si>
  <si>
    <t>Ballyellin</t>
  </si>
  <si>
    <t>just use LEAs</t>
  </si>
  <si>
    <t>Cabra – Glasnevin</t>
  </si>
  <si>
    <t>Arran Quay A</t>
  </si>
  <si>
    <t>Ballymoon</t>
  </si>
  <si>
    <t>Ashtown A</t>
  </si>
  <si>
    <t>Ballymurphy</t>
  </si>
  <si>
    <t>Ashtown B</t>
  </si>
  <si>
    <t>Borris</t>
  </si>
  <si>
    <t>Botanic A</t>
  </si>
  <si>
    <t>Clogrenan</t>
  </si>
  <si>
    <t>Botanic B</t>
  </si>
  <si>
    <t>Coonogue</t>
  </si>
  <si>
    <t>Botanic C</t>
  </si>
  <si>
    <t>Corries</t>
  </si>
  <si>
    <t>Cabra East A</t>
  </si>
  <si>
    <t>Fennagh</t>
  </si>
  <si>
    <t>Cabra East B</t>
  </si>
  <si>
    <t>Garryhill</t>
  </si>
  <si>
    <t>Cabra East C</t>
  </si>
  <si>
    <t>Glynn</t>
  </si>
  <si>
    <t>Ballygarvan</t>
  </si>
  <si>
    <t>cork city</t>
  </si>
  <si>
    <t>cork county</t>
  </si>
  <si>
    <t>Cabra West A</t>
  </si>
  <si>
    <t>Killedmond</t>
  </si>
  <si>
    <t>Caherlag</t>
  </si>
  <si>
    <t>Cabra West B</t>
  </si>
  <si>
    <t>Kyle</t>
  </si>
  <si>
    <t>Matehy</t>
  </si>
  <si>
    <t>Cabra West C</t>
  </si>
  <si>
    <t>Leighlinbridge</t>
  </si>
  <si>
    <t>Monkstown Rural</t>
  </si>
  <si>
    <t>Cabra West D</t>
  </si>
  <si>
    <t>Marley</t>
  </si>
  <si>
    <t>Ovens</t>
  </si>
  <si>
    <t>Drumcondra South C</t>
  </si>
  <si>
    <t>Muinebeag (Bagenalstown) Rural</t>
  </si>
  <si>
    <t>Riverstown</t>
  </si>
  <si>
    <t>only cork city</t>
  </si>
  <si>
    <t>Inns Quay A</t>
  </si>
  <si>
    <t>Muinebeag (Bagenalstown) Urban</t>
  </si>
  <si>
    <t>Whitechurch</t>
  </si>
  <si>
    <t>only cork county</t>
  </si>
  <si>
    <t>Inns Quay B</t>
  </si>
  <si>
    <t>Nurney</t>
  </si>
  <si>
    <t>Ballincollig</t>
  </si>
  <si>
    <t>Phoenix Park</t>
  </si>
  <si>
    <t>Oldleighlin</t>
  </si>
  <si>
    <t>Inishkenny</t>
  </si>
  <si>
    <t>Cabra – Glasnevin Total</t>
  </si>
  <si>
    <t>Rathanna</t>
  </si>
  <si>
    <t>Rathcooney (Part Rural)</t>
  </si>
  <si>
    <t>Clontarf</t>
  </si>
  <si>
    <t>Rathornan</t>
  </si>
  <si>
    <t>Blarney</t>
  </si>
  <si>
    <t>Donaghmede</t>
  </si>
  <si>
    <t>Ridge</t>
  </si>
  <si>
    <t>Douglas</t>
  </si>
  <si>
    <t>Kimmage – Rathmines</t>
  </si>
  <si>
    <t>Crumlin B</t>
  </si>
  <si>
    <t>Sliguff</t>
  </si>
  <si>
    <t>cork both</t>
  </si>
  <si>
    <t>Crumlin C</t>
  </si>
  <si>
    <t>Tinnahinch</t>
  </si>
  <si>
    <t>Crumlin D</t>
  </si>
  <si>
    <t>Ballintemple</t>
  </si>
  <si>
    <t>Tullow</t>
  </si>
  <si>
    <t>Kimmage A</t>
  </si>
  <si>
    <t>Ballon</t>
  </si>
  <si>
    <t>Kimmage B</t>
  </si>
  <si>
    <t>Clonegall</t>
  </si>
  <si>
    <t>Bishopstown (Part Rural)</t>
  </si>
  <si>
    <t>Kimmage C</t>
  </si>
  <si>
    <t>Clonmore</t>
  </si>
  <si>
    <t>cork north central</t>
  </si>
  <si>
    <t>cork south central</t>
  </si>
  <si>
    <t>Kimmage D</t>
  </si>
  <si>
    <t>Cranemore</t>
  </si>
  <si>
    <t>inchigaggin</t>
  </si>
  <si>
    <t>Ballinaspig (south segment)</t>
  </si>
  <si>
    <t>Kimmage E</t>
  </si>
  <si>
    <t>Grangeford</t>
  </si>
  <si>
    <t>Rathfarnham</t>
  </si>
  <si>
    <t>Hacketstown</t>
  </si>
  <si>
    <t>Rathmines West A</t>
  </si>
  <si>
    <t>Haroldstown</t>
  </si>
  <si>
    <t>Rathmines West C</t>
  </si>
  <si>
    <t>Kellistown</t>
  </si>
  <si>
    <t>Cork North-Central</t>
  </si>
  <si>
    <t>Bishopstown (part)</t>
  </si>
  <si>
    <t>Rathmines West D</t>
  </si>
  <si>
    <t>Kilbride</t>
  </si>
  <si>
    <t xml:space="preserve">without </t>
  </si>
  <si>
    <t>Inchigaggin</t>
  </si>
  <si>
    <t>all</t>
  </si>
  <si>
    <t>Rathmines West E</t>
  </si>
  <si>
    <t>Killerrig</t>
  </si>
  <si>
    <t>Rathmines West F</t>
  </si>
  <si>
    <t>Kineagh</t>
  </si>
  <si>
    <t>Terenure A</t>
  </si>
  <si>
    <t>Myshall</t>
  </si>
  <si>
    <t>Terenure B</t>
  </si>
  <si>
    <t>Rahill</t>
  </si>
  <si>
    <t>Terenure C</t>
  </si>
  <si>
    <t>Rathrush</t>
  </si>
  <si>
    <t>Terenure D</t>
  </si>
  <si>
    <t>Rathvilly</t>
  </si>
  <si>
    <t>Kimmage – Rathmines Total</t>
  </si>
  <si>
    <t>Shangarry</t>
  </si>
  <si>
    <t>North Inner City</t>
  </si>
  <si>
    <t>Arran Quay B</t>
  </si>
  <si>
    <t>Tankardstown</t>
  </si>
  <si>
    <t>Arran Quay C</t>
  </si>
  <si>
    <t>Templepeter</t>
  </si>
  <si>
    <t>Arran Quay D</t>
  </si>
  <si>
    <t>Tiknock</t>
  </si>
  <si>
    <t>Arran Quay E</t>
  </si>
  <si>
    <t>Tullow Rural</t>
  </si>
  <si>
    <t>Ballybough A</t>
  </si>
  <si>
    <t>Tullow Urban</t>
  </si>
  <si>
    <t>Ballybough B</t>
  </si>
  <si>
    <t>Tullowbeg</t>
  </si>
  <si>
    <t>Drumcondra South B</t>
  </si>
  <si>
    <t>Williamstown</t>
  </si>
  <si>
    <t>Inns Quay C</t>
  </si>
  <si>
    <t>Ashfield</t>
  </si>
  <si>
    <t xml:space="preserve"> Co.Cavan</t>
  </si>
  <si>
    <t>Cavan–Monaghan</t>
  </si>
  <si>
    <t>Mountjoy A</t>
  </si>
  <si>
    <t>Bailieborough</t>
  </si>
  <si>
    <t>Mountjoy B</t>
  </si>
  <si>
    <t>Ballyhaise</t>
  </si>
  <si>
    <t>North City</t>
  </si>
  <si>
    <t>Canningstown</t>
  </si>
  <si>
    <t>North Dock A</t>
  </si>
  <si>
    <t>Carnagarve</t>
  </si>
  <si>
    <t>North Dock B</t>
  </si>
  <si>
    <t>Clonervy</t>
  </si>
  <si>
    <t>North Dock C</t>
  </si>
  <si>
    <t>Cootehill Rural</t>
  </si>
  <si>
    <t>Rotunda A</t>
  </si>
  <si>
    <t>Cootehill Urban</t>
  </si>
  <si>
    <t>Rotunda B</t>
  </si>
  <si>
    <t>Corraneary</t>
  </si>
  <si>
    <t>North Inner City Total</t>
  </si>
  <si>
    <t>Cuttragh</t>
  </si>
  <si>
    <t>Pembroke</t>
  </si>
  <si>
    <t>Pembroke East B</t>
  </si>
  <si>
    <t>Drumanespick</t>
  </si>
  <si>
    <t>Pembroke East C</t>
  </si>
  <si>
    <t>Drumcarn</t>
  </si>
  <si>
    <t>Pembroke East D</t>
  </si>
  <si>
    <t>Drung</t>
  </si>
  <si>
    <t>Pembroke East E</t>
  </si>
  <si>
    <t>Enniskeen</t>
  </si>
  <si>
    <t>Pembroke West B</t>
  </si>
  <si>
    <t>Killinkere</t>
  </si>
  <si>
    <t>Pembroke West C</t>
  </si>
  <si>
    <t>Kingscourt</t>
  </si>
  <si>
    <t>Rathmines East A</t>
  </si>
  <si>
    <t>Knappagh</t>
  </si>
  <si>
    <t>Rathmines East B</t>
  </si>
  <si>
    <t>Larah North</t>
  </si>
  <si>
    <t>Rathmines East C</t>
  </si>
  <si>
    <t>Larah South</t>
  </si>
  <si>
    <t>Rathmines East D</t>
  </si>
  <si>
    <t>Lisagoan</t>
  </si>
  <si>
    <t>Rathmines West B</t>
  </si>
  <si>
    <t>Rakenny</t>
  </si>
  <si>
    <t>Pembroke Total</t>
  </si>
  <si>
    <t>Redhill</t>
  </si>
  <si>
    <t>South East Inner City</t>
  </si>
  <si>
    <t>Mansion House A</t>
  </si>
  <si>
    <t>Shercock</t>
  </si>
  <si>
    <t>Mansion House B</t>
  </si>
  <si>
    <t>Skeagh</t>
  </si>
  <si>
    <t>Pembroke East A</t>
  </si>
  <si>
    <t>Stradone</t>
  </si>
  <si>
    <t>Pembroke West A</t>
  </si>
  <si>
    <t>Taghart</t>
  </si>
  <si>
    <t>Royal Exchange A</t>
  </si>
  <si>
    <t>Termon</t>
  </si>
  <si>
    <t>Royal Exchange B</t>
  </si>
  <si>
    <t>Tullyvin East</t>
  </si>
  <si>
    <t>South Dock</t>
  </si>
  <si>
    <t>Tullyvin West</t>
  </si>
  <si>
    <t>St. Kevin’s</t>
  </si>
  <si>
    <t>Waterloo</t>
  </si>
  <si>
    <t>Wood Quay A</t>
  </si>
  <si>
    <t>Arvagh</t>
  </si>
  <si>
    <t>Wood Quay B</t>
  </si>
  <si>
    <t>South East Inner City Total</t>
  </si>
  <si>
    <t>Ballyjamesduff</t>
  </si>
  <si>
    <t>South West Inner City</t>
  </si>
  <si>
    <t>Ballymachugh</t>
  </si>
  <si>
    <t xml:space="preserve"> Co.Dublin City Total</t>
  </si>
  <si>
    <t>Bellananagh</t>
  </si>
  <si>
    <t xml:space="preserve"> Co.Dublin Fingal</t>
  </si>
  <si>
    <t>Bruce Hall</t>
  </si>
  <si>
    <t xml:space="preserve"> Co.Dublin South</t>
  </si>
  <si>
    <t>Castlerahan</t>
  </si>
  <si>
    <t>Grand Total</t>
  </si>
  <si>
    <t>Corr</t>
  </si>
  <si>
    <t>Crossbane</t>
  </si>
  <si>
    <t>Crossdoney</t>
  </si>
  <si>
    <t>Crosskeys</t>
  </si>
  <si>
    <t>Denn</t>
  </si>
  <si>
    <t>Derrin</t>
  </si>
  <si>
    <t>Drumcarban</t>
  </si>
  <si>
    <t>Drumlumman</t>
  </si>
  <si>
    <t>Graddum</t>
  </si>
  <si>
    <t>Kilcogy</t>
  </si>
  <si>
    <t>Kilgolagh</t>
  </si>
  <si>
    <t>Kill</t>
  </si>
  <si>
    <t>Kilnaleck</t>
  </si>
  <si>
    <t>Loughdawan</t>
  </si>
  <si>
    <t>Lurgan</t>
  </si>
  <si>
    <t>Mullagh</t>
  </si>
  <si>
    <t>Munterconnaught</t>
  </si>
  <si>
    <t>Scrabby</t>
  </si>
  <si>
    <t>Springfield</t>
  </si>
  <si>
    <t>Virginia</t>
  </si>
  <si>
    <t>Ardue</t>
  </si>
  <si>
    <t>Ballyconnell</t>
  </si>
  <si>
    <t>Ballymagauran</t>
  </si>
  <si>
    <t>Bawnboy</t>
  </si>
  <si>
    <t>Belturbet Urban</t>
  </si>
  <si>
    <t>Cavan – Belturbet</t>
  </si>
  <si>
    <t>Bilberry</t>
  </si>
  <si>
    <t>Butler's Bridge</t>
  </si>
  <si>
    <t>Carn</t>
  </si>
  <si>
    <t>Carrafin</t>
  </si>
  <si>
    <t>Castlesaunderson</t>
  </si>
  <si>
    <t>Cavan Rural</t>
  </si>
  <si>
    <t>Cavan Urban</t>
  </si>
  <si>
    <t>Derrylahan</t>
  </si>
  <si>
    <t>Diamond</t>
  </si>
  <si>
    <t>Doogary</t>
  </si>
  <si>
    <t>Dowra</t>
  </si>
  <si>
    <t>Dunmakeever / Derrynananta</t>
  </si>
  <si>
    <t xml:space="preserve"> 32084/32082</t>
  </si>
  <si>
    <t>Eskey</t>
  </si>
  <si>
    <t>Grilly</t>
  </si>
  <si>
    <t>Kilconny</t>
  </si>
  <si>
    <t>Killashandra</t>
  </si>
  <si>
    <t>Killinagh / Teebane</t>
  </si>
  <si>
    <t xml:space="preserve"> 32086/32087</t>
  </si>
  <si>
    <t>Killykeen</t>
  </si>
  <si>
    <t>Kinawley</t>
  </si>
  <si>
    <t>Lissanover</t>
  </si>
  <si>
    <t>Milltown</t>
  </si>
  <si>
    <t>Moynehall</t>
  </si>
  <si>
    <t>Pedara Vohers / Tircahan</t>
  </si>
  <si>
    <t xml:space="preserve"> 32025/32028</t>
  </si>
  <si>
    <t>Swanlinbar</t>
  </si>
  <si>
    <t>Templeport / Benbrack</t>
  </si>
  <si>
    <t xml:space="preserve"> 32027/32018</t>
  </si>
  <si>
    <t>Tuam</t>
  </si>
  <si>
    <t>Abbey</t>
  </si>
  <si>
    <t xml:space="preserve"> Co.Clare</t>
  </si>
  <si>
    <t>Clare</t>
  </si>
  <si>
    <t>Annagh</t>
  </si>
  <si>
    <t>Ayle</t>
  </si>
  <si>
    <t>Ballagh</t>
  </si>
  <si>
    <t>Ballyblood</t>
  </si>
  <si>
    <t>Ballycannan</t>
  </si>
  <si>
    <t>Ballyea</t>
  </si>
  <si>
    <t>Ballyglass</t>
  </si>
  <si>
    <t>Ballynacally</t>
  </si>
  <si>
    <t>Ballynahinch</t>
  </si>
  <si>
    <t>Ballysteen</t>
  </si>
  <si>
    <t>Ballyvaskin</t>
  </si>
  <si>
    <t>Boherglass</t>
  </si>
  <si>
    <t>Boston</t>
  </si>
  <si>
    <t>Caher</t>
  </si>
  <si>
    <t>Caherhurley</t>
  </si>
  <si>
    <t>Killaloe</t>
  </si>
  <si>
    <t>Cahermurphy</t>
  </si>
  <si>
    <t>Cappaghabaun</t>
  </si>
  <si>
    <t>Cappavilla</t>
  </si>
  <si>
    <t>Carran</t>
  </si>
  <si>
    <t>Carrowbaun</t>
  </si>
  <si>
    <t>Castlecrine</t>
  </si>
  <si>
    <t>Clareabbey</t>
  </si>
  <si>
    <t>Clenagh</t>
  </si>
  <si>
    <t>Cloghaun</t>
  </si>
  <si>
    <t>Cloghera</t>
  </si>
  <si>
    <t>Clondagad</t>
  </si>
  <si>
    <t>Cloonadrum</t>
  </si>
  <si>
    <t>Cloonanaha</t>
  </si>
  <si>
    <t>Clooncoorha</t>
  </si>
  <si>
    <t>Clooney</t>
  </si>
  <si>
    <t>Ennistymon</t>
  </si>
  <si>
    <t>Cloontra</t>
  </si>
  <si>
    <t>Cloonusker</t>
  </si>
  <si>
    <t>Coolmeen</t>
  </si>
  <si>
    <t>Coolreagh</t>
  </si>
  <si>
    <t>Cooraclare</t>
  </si>
  <si>
    <t>Corlea / Cahermurphy</t>
  </si>
  <si>
    <t xml:space="preserve"> 16128/16123</t>
  </si>
  <si>
    <t>Corrofin</t>
  </si>
  <si>
    <t>Cratloe</t>
  </si>
  <si>
    <t>Creegh</t>
  </si>
  <si>
    <t>Crusheen</t>
  </si>
  <si>
    <t>Dangan</t>
  </si>
  <si>
    <t>Derreen</t>
  </si>
  <si>
    <t>Derrynagittagh</t>
  </si>
  <si>
    <t>Doonbeg</t>
  </si>
  <si>
    <t>Doora</t>
  </si>
  <si>
    <t>Drumcreehy</t>
  </si>
  <si>
    <t>Drumellihy</t>
  </si>
  <si>
    <t>Drumline</t>
  </si>
  <si>
    <t>Drummaan</t>
  </si>
  <si>
    <t>Dysert</t>
  </si>
  <si>
    <t>Einagh</t>
  </si>
  <si>
    <t>Ennis No. 1 Urban</t>
  </si>
  <si>
    <t>Ennis No. 2 Urban</t>
  </si>
  <si>
    <t>Ennis No. 3 Urban</t>
  </si>
  <si>
    <t>Ennis No. 4 Urban</t>
  </si>
  <si>
    <t>Ennis Rural</t>
  </si>
  <si>
    <t>Ennistimon</t>
  </si>
  <si>
    <t>Fahymore</t>
  </si>
  <si>
    <t>Feakle</t>
  </si>
  <si>
    <t>Formoyle</t>
  </si>
  <si>
    <t>Furroor</t>
  </si>
  <si>
    <t>Glendree</t>
  </si>
  <si>
    <t>Gleninagh</t>
  </si>
  <si>
    <t>Glenmore</t>
  </si>
  <si>
    <t>Glenroe / Ballyeighter</t>
  </si>
  <si>
    <t xml:space="preserve"> 16020/16017</t>
  </si>
  <si>
    <t>Inishcaltra North / Inishcaltra South</t>
  </si>
  <si>
    <t xml:space="preserve"> 16132/16133</t>
  </si>
  <si>
    <t>Kilballyowen</t>
  </si>
  <si>
    <t>Kilchreest</t>
  </si>
  <si>
    <t>Kilcloher</t>
  </si>
  <si>
    <t>Kilfearagh</t>
  </si>
  <si>
    <t>Kilfenora</t>
  </si>
  <si>
    <t>Kilfiddane</t>
  </si>
  <si>
    <t>Kilkee</t>
  </si>
  <si>
    <t>Kilkishen</t>
  </si>
  <si>
    <t>Killadysert</t>
  </si>
  <si>
    <t>Killanena</t>
  </si>
  <si>
    <t>Killanniv</t>
  </si>
  <si>
    <t>Killard</t>
  </si>
  <si>
    <t>Killaspuglonane</t>
  </si>
  <si>
    <t>Killeely</t>
  </si>
  <si>
    <t>Killilagh</t>
  </si>
  <si>
    <t>Killimer</t>
  </si>
  <si>
    <t>Killinaboy</t>
  </si>
  <si>
    <t>Killofin</t>
  </si>
  <si>
    <t>Killokennedy</t>
  </si>
  <si>
    <t>Killone</t>
  </si>
  <si>
    <t>Killuran</t>
  </si>
  <si>
    <t>Kilmihil</t>
  </si>
  <si>
    <t>Kilmurry</t>
  </si>
  <si>
    <t>Kilrush</t>
  </si>
  <si>
    <t>Kilnamona</t>
  </si>
  <si>
    <t>Kilraghtis</t>
  </si>
  <si>
    <t>Kilrush Rural</t>
  </si>
  <si>
    <t>Kilrush Urban</t>
  </si>
  <si>
    <t>Kilseily</t>
  </si>
  <si>
    <t>Kilshanny</t>
  </si>
  <si>
    <t>Kiltannon</t>
  </si>
  <si>
    <t>Kiltenanlea</t>
  </si>
  <si>
    <t>Kiltoraght</t>
  </si>
  <si>
    <t>Kinturk</t>
  </si>
  <si>
    <t>Knock</t>
  </si>
  <si>
    <t>Knocknaboley</t>
  </si>
  <si>
    <t>Knocknagore</t>
  </si>
  <si>
    <t>Lackareagh</t>
  </si>
  <si>
    <t>Liscannor</t>
  </si>
  <si>
    <t>Liscasey</t>
  </si>
  <si>
    <t>Lisdoonvarna</t>
  </si>
  <si>
    <t>Lisheen</t>
  </si>
  <si>
    <t>Loughea</t>
  </si>
  <si>
    <t>Lurraga</t>
  </si>
  <si>
    <t>Magherareagh</t>
  </si>
  <si>
    <t>Milltown Malbay</t>
  </si>
  <si>
    <t>Mount Elva</t>
  </si>
  <si>
    <t>Mountievers</t>
  </si>
  <si>
    <t>Mountshannon</t>
  </si>
  <si>
    <t>Moveen</t>
  </si>
  <si>
    <t>Moy</t>
  </si>
  <si>
    <t>Moyarta</t>
  </si>
  <si>
    <t>Muckanagh</t>
  </si>
  <si>
    <t>Newgrove</t>
  </si>
  <si>
    <t>Newmarket</t>
  </si>
  <si>
    <t>Noughaval / Castletown</t>
  </si>
  <si>
    <t xml:space="preserve"> 16014/16008</t>
  </si>
  <si>
    <t>O'Briensbridge</t>
  </si>
  <si>
    <t>Ogonnelloe</t>
  </si>
  <si>
    <t>Oughtmama</t>
  </si>
  <si>
    <t>Querrin</t>
  </si>
  <si>
    <t>Quin</t>
  </si>
  <si>
    <t>Rahona</t>
  </si>
  <si>
    <t>Rath</t>
  </si>
  <si>
    <t>Rathborney</t>
  </si>
  <si>
    <t>Rathclooney</t>
  </si>
  <si>
    <t>Rinealon</t>
  </si>
  <si>
    <t>Rossroe</t>
  </si>
  <si>
    <t>Ruan</t>
  </si>
  <si>
    <t>Scarriff</t>
  </si>
  <si>
    <t>Sixmilebridge</t>
  </si>
  <si>
    <t>Smithstown</t>
  </si>
  <si>
    <t>Spancelhill</t>
  </si>
  <si>
    <t>St. Martin's</t>
  </si>
  <si>
    <t>Templemaley</t>
  </si>
  <si>
    <t>Toberbreeda</t>
  </si>
  <si>
    <t>Tomfinlough</t>
  </si>
  <si>
    <t>Tulla</t>
  </si>
  <si>
    <t>Tullig</t>
  </si>
  <si>
    <t>Tullycreen</t>
  </si>
  <si>
    <t>Urlan</t>
  </si>
  <si>
    <t>Abbeymahon</t>
  </si>
  <si>
    <t xml:space="preserve"> Co.Cork</t>
  </si>
  <si>
    <t>Adrigole</t>
  </si>
  <si>
    <t>Aghadown North</t>
  </si>
  <si>
    <t>Aghadown South</t>
  </si>
  <si>
    <t>Aghern</t>
  </si>
  <si>
    <t>Aghinagh</t>
  </si>
  <si>
    <t>Macroom</t>
  </si>
  <si>
    <t>Aglish</t>
  </si>
  <si>
    <t>Ahil</t>
  </si>
  <si>
    <t>Allow</t>
  </si>
  <si>
    <t>An Sliabh Riabhach</t>
  </si>
  <si>
    <t>Ardagh</t>
  </si>
  <si>
    <t>Ardfield</t>
  </si>
  <si>
    <t>Ardskeagh</t>
  </si>
  <si>
    <t>Argideen</t>
  </si>
  <si>
    <t>Aultagh</t>
  </si>
  <si>
    <t>Ballinadee</t>
  </si>
  <si>
    <t xml:space="preserve"> Co.Cork City (both)</t>
  </si>
  <si>
    <t>Cork City South West</t>
  </si>
  <si>
    <t>Ballingurteen</t>
  </si>
  <si>
    <t>Ballinlough A</t>
  </si>
  <si>
    <t xml:space="preserve"> Co.Cork City</t>
  </si>
  <si>
    <t>Ballinlough B</t>
  </si>
  <si>
    <t>Ballinlough C</t>
  </si>
  <si>
    <t>Ballinspittle</t>
  </si>
  <si>
    <t>Ballyarthur</t>
  </si>
  <si>
    <t>Ballybane</t>
  </si>
  <si>
    <t>Ballyclogh</t>
  </si>
  <si>
    <t>Ballycottin</t>
  </si>
  <si>
    <t>Ballydehob</t>
  </si>
  <si>
    <t>Ballyfeard</t>
  </si>
  <si>
    <t>Ballyfoyle</t>
  </si>
  <si>
    <t xml:space="preserve"> Co.Cork (both)</t>
  </si>
  <si>
    <t>Carrigaline</t>
  </si>
  <si>
    <t>Ballygroman</t>
  </si>
  <si>
    <t>Ballyhoolahan</t>
  </si>
  <si>
    <t>Ballyhooly</t>
  </si>
  <si>
    <t>Ballymackean</t>
  </si>
  <si>
    <t>Ballymartle</t>
  </si>
  <si>
    <t>Ballymodan</t>
  </si>
  <si>
    <t>Ballymoney</t>
  </si>
  <si>
    <t>Ballynaglogh</t>
  </si>
  <si>
    <t>Cobh</t>
  </si>
  <si>
    <t>Ballynamona</t>
  </si>
  <si>
    <t>Ballynoe</t>
  </si>
  <si>
    <t>Ballyphehane A</t>
  </si>
  <si>
    <t>Ballyphehane B</t>
  </si>
  <si>
    <t>Ballyspillane</t>
  </si>
  <si>
    <t>Bandon</t>
  </si>
  <si>
    <t>Banteer</t>
  </si>
  <si>
    <t>Bantry Rural / Whiddy</t>
  </si>
  <si>
    <t>Bantry – West Cork</t>
  </si>
  <si>
    <t xml:space="preserve"> 18033/18046</t>
  </si>
  <si>
    <t>Bantry Urban</t>
  </si>
  <si>
    <t>Barleyhill</t>
  </si>
  <si>
    <t>Barnacurra</t>
  </si>
  <si>
    <t>Baurleigh</t>
  </si>
  <si>
    <t>Bawncross</t>
  </si>
  <si>
    <t>Béal Átha an Ghaorthaidh</t>
  </si>
  <si>
    <t>Béal Átha an Ghaorthaidh (Bealanageary)</t>
  </si>
  <si>
    <t>Bealock</t>
  </si>
  <si>
    <t>Bear</t>
  </si>
  <si>
    <t>Bengour</t>
  </si>
  <si>
    <t>Bishopstown (Part Rural) (Ballinaspig)</t>
  </si>
  <si>
    <t>Cork South-Central</t>
  </si>
  <si>
    <t>Population - 2021</t>
  </si>
  <si>
    <t>Bishopstown (Part Rural) (Inchigaggin)</t>
  </si>
  <si>
    <t>Bishopstown A</t>
  </si>
  <si>
    <t>Bishopstown B</t>
  </si>
  <si>
    <t>Bishopstown C</t>
  </si>
  <si>
    <t>Bishopstown D</t>
  </si>
  <si>
    <t>Bishopstown E</t>
  </si>
  <si>
    <t>Blackpool</t>
  </si>
  <si>
    <t>Blackpool A</t>
  </si>
  <si>
    <t>Blackpool B</t>
  </si>
  <si>
    <t>Cork City North West</t>
  </si>
  <si>
    <t>Boherboy</t>
  </si>
  <si>
    <t>Boulteen</t>
  </si>
  <si>
    <t>Bredagh</t>
  </si>
  <si>
    <t>Brinny</t>
  </si>
  <si>
    <t>Browningstown</t>
  </si>
  <si>
    <t>Butlerstown</t>
  </si>
  <si>
    <t>Buttevant</t>
  </si>
  <si>
    <t>Caheragh</t>
  </si>
  <si>
    <t>Caherbarnagh</t>
  </si>
  <si>
    <t>Caherduggan</t>
  </si>
  <si>
    <t>Cahermore</t>
  </si>
  <si>
    <t>Cannaway</t>
  </si>
  <si>
    <t>Carrig</t>
  </si>
  <si>
    <t>Fermoy</t>
  </si>
  <si>
    <t>Mallow</t>
  </si>
  <si>
    <t>Carrigbaun</t>
  </si>
  <si>
    <t>Carrigboy</t>
  </si>
  <si>
    <t>Carrignavar</t>
  </si>
  <si>
    <t>Carrigrohane Beg</t>
  </si>
  <si>
    <t>Carrigtohill</t>
  </si>
  <si>
    <t>Cashel</t>
  </si>
  <si>
    <t>Castle Hyde</t>
  </si>
  <si>
    <t>Castlecooke</t>
  </si>
  <si>
    <t>Castlecor</t>
  </si>
  <si>
    <t>Castlehaven North</t>
  </si>
  <si>
    <t>Castlehaven South</t>
  </si>
  <si>
    <t>Castlelyons</t>
  </si>
  <si>
    <t>Castlemagner</t>
  </si>
  <si>
    <t>Castlemartyr</t>
  </si>
  <si>
    <t>Castletown</t>
  </si>
  <si>
    <t>Castletownroche</t>
  </si>
  <si>
    <t>Castleventry</t>
  </si>
  <si>
    <t>Ceann Droma</t>
  </si>
  <si>
    <t>Centre A</t>
  </si>
  <si>
    <t>Centre B</t>
  </si>
  <si>
    <t>Churchfield</t>
  </si>
  <si>
    <t>Churchtown</t>
  </si>
  <si>
    <t>Cill na Martra</t>
  </si>
  <si>
    <t>City Hall A</t>
  </si>
  <si>
    <t>City Hall B</t>
  </si>
  <si>
    <t>Claonráth</t>
  </si>
  <si>
    <t>Cléire</t>
  </si>
  <si>
    <t>Clenor</t>
  </si>
  <si>
    <t>Cloghdonnell</t>
  </si>
  <si>
    <t>Clonakilty Rural</t>
  </si>
  <si>
    <t>Clonakilty Urban</t>
  </si>
  <si>
    <t>Clondrohid</t>
  </si>
  <si>
    <t>Clonfert East</t>
  </si>
  <si>
    <t>Clonfert West</t>
  </si>
  <si>
    <t>Clonmeen</t>
  </si>
  <si>
    <t>Clonmoyle</t>
  </si>
  <si>
    <t>Clonmult</t>
  </si>
  <si>
    <t>Clonpriest</t>
  </si>
  <si>
    <t>Cloonkeen</t>
  </si>
  <si>
    <t>Cloyne</t>
  </si>
  <si>
    <t>Cobh Rural</t>
  </si>
  <si>
    <t>Cobh Urban</t>
  </si>
  <si>
    <t>Commons</t>
  </si>
  <si>
    <t>Coolagh</t>
  </si>
  <si>
    <t>Coolclogh</t>
  </si>
  <si>
    <t>Coolcraheen</t>
  </si>
  <si>
    <t>Coole</t>
  </si>
  <si>
    <t>Coolmain</t>
  </si>
  <si>
    <t>Coolmountain</t>
  </si>
  <si>
    <t>Coomlogane</t>
  </si>
  <si>
    <t>Corkbeg</t>
  </si>
  <si>
    <t>Coulagh</t>
  </si>
  <si>
    <t>Courtmacsherry</t>
  </si>
  <si>
    <t>Crinnaloo</t>
  </si>
  <si>
    <t>Crookhaven</t>
  </si>
  <si>
    <t>Cullen</t>
  </si>
  <si>
    <t>Bandon – Kinsale</t>
  </si>
  <si>
    <t>Kanturk</t>
  </si>
  <si>
    <t>Curraglass</t>
  </si>
  <si>
    <t>Curryglass</t>
  </si>
  <si>
    <t>Derragh</t>
  </si>
  <si>
    <t>Derry</t>
  </si>
  <si>
    <t>Derryvillane</t>
  </si>
  <si>
    <t>Doire Fhínín</t>
  </si>
  <si>
    <t>Doneraile</t>
  </si>
  <si>
    <t>Doonasleen</t>
  </si>
  <si>
    <t>Douce</t>
  </si>
  <si>
    <t>Cork City South East</t>
  </si>
  <si>
    <t>Drinagh</t>
  </si>
  <si>
    <t>Skibbereen – West Cork</t>
  </si>
  <si>
    <t>Dripsey</t>
  </si>
  <si>
    <t>Drishane</t>
  </si>
  <si>
    <t>Dromdaleague North</t>
  </si>
  <si>
    <t>Dromdaleague South</t>
  </si>
  <si>
    <t>Dromina</t>
  </si>
  <si>
    <t>Dromore</t>
  </si>
  <si>
    <t>Dunbeacon</t>
  </si>
  <si>
    <t>Dunderrow</t>
  </si>
  <si>
    <t>Dungourney</t>
  </si>
  <si>
    <t>Dunmanus</t>
  </si>
  <si>
    <t>Dunmanway North</t>
  </si>
  <si>
    <t>Dunmanway South</t>
  </si>
  <si>
    <t>Durrus East</t>
  </si>
  <si>
    <t>Durrus West</t>
  </si>
  <si>
    <t>Evergreen</t>
  </si>
  <si>
    <t>Fair Hill A</t>
  </si>
  <si>
    <t>Fair Hill B</t>
  </si>
  <si>
    <t>Fair Hill C</t>
  </si>
  <si>
    <t>Farahy</t>
  </si>
  <si>
    <t>Farranbrien</t>
  </si>
  <si>
    <t>Farranferris A</t>
  </si>
  <si>
    <t>Farranferris B</t>
  </si>
  <si>
    <t>Farranferris C</t>
  </si>
  <si>
    <t>Fermoy Rural</t>
  </si>
  <si>
    <t>Fermoy Urban</t>
  </si>
  <si>
    <t>Firmount</t>
  </si>
  <si>
    <t>Garranes</t>
  </si>
  <si>
    <t>Garrown</t>
  </si>
  <si>
    <t>Garryvoe</t>
  </si>
  <si>
    <t>Gillabbey A</t>
  </si>
  <si>
    <t>Gillabbey B</t>
  </si>
  <si>
    <t>Gillabbey C</t>
  </si>
  <si>
    <t>Glanlough</t>
  </si>
  <si>
    <t>Glanworth East</t>
  </si>
  <si>
    <t>Glanworth West</t>
  </si>
  <si>
    <t>Glasheen A</t>
  </si>
  <si>
    <t>Glasheen B</t>
  </si>
  <si>
    <t>Glasheen C</t>
  </si>
  <si>
    <t>Glengarriff</t>
  </si>
  <si>
    <t>Glenlara</t>
  </si>
  <si>
    <t>Glenville</t>
  </si>
  <si>
    <t>Goleen</t>
  </si>
  <si>
    <t>Gort na Tiobratan</t>
  </si>
  <si>
    <t>Gortmore</t>
  </si>
  <si>
    <t>Gortnascreeny</t>
  </si>
  <si>
    <t>Gortnaskehy</t>
  </si>
  <si>
    <t>Gortroe</t>
  </si>
  <si>
    <t>Gowlane</t>
  </si>
  <si>
    <t>Greenane</t>
  </si>
  <si>
    <t>Greenfort</t>
  </si>
  <si>
    <t>Greenmount</t>
  </si>
  <si>
    <t>Greenville</t>
  </si>
  <si>
    <t>Gurranebraher A</t>
  </si>
  <si>
    <t>Gurranebraher B</t>
  </si>
  <si>
    <t>Gurranebraher C</t>
  </si>
  <si>
    <t>Gurranebraher D</t>
  </si>
  <si>
    <t>Gurranebraher E</t>
  </si>
  <si>
    <t>Ightermurragh</t>
  </si>
  <si>
    <t>Imphrick</t>
  </si>
  <si>
    <t>Inch</t>
  </si>
  <si>
    <t>Inchigeelagh</t>
  </si>
  <si>
    <t>Inishannon</t>
  </si>
  <si>
    <t>Keale</t>
  </si>
  <si>
    <t>Kealkill</t>
  </si>
  <si>
    <t>Kilberrihert</t>
  </si>
  <si>
    <t>Kilbonane</t>
  </si>
  <si>
    <t>Kilbrin</t>
  </si>
  <si>
    <t>Kilbrittain</t>
  </si>
  <si>
    <t>Kilbrogan</t>
  </si>
  <si>
    <t>Kilcaskan</t>
  </si>
  <si>
    <t>Kilcatherine</t>
  </si>
  <si>
    <t>Kilcoe</t>
  </si>
  <si>
    <t>Kilcor</t>
  </si>
  <si>
    <t>Kilcorney</t>
  </si>
  <si>
    <t>Kilcronat</t>
  </si>
  <si>
    <t>Kilcullen</t>
  </si>
  <si>
    <t>Kilcummer</t>
  </si>
  <si>
    <t>Kildinan</t>
  </si>
  <si>
    <t>Kildorrery</t>
  </si>
  <si>
    <t>Kilfaughnabeg</t>
  </si>
  <si>
    <t>Kilgullane</t>
  </si>
  <si>
    <t>Kilkerranmore</t>
  </si>
  <si>
    <t>Killaconenagh</t>
  </si>
  <si>
    <t>Killathy</t>
  </si>
  <si>
    <t>Killeagh</t>
  </si>
  <si>
    <t>Midleton</t>
  </si>
  <si>
    <t>Killeenleagh</t>
  </si>
  <si>
    <t>Kilmacdonogh</t>
  </si>
  <si>
    <t>Kilmaclenine</t>
  </si>
  <si>
    <t>Kilmaloda East</t>
  </si>
  <si>
    <t>Kilmaloda West</t>
  </si>
  <si>
    <t>Kilmeen</t>
  </si>
  <si>
    <t>Kilmonoge</t>
  </si>
  <si>
    <t>Kilmoylerane</t>
  </si>
  <si>
    <t>Kilnagross</t>
  </si>
  <si>
    <t>Kilnamanagh</t>
  </si>
  <si>
    <t>Kilpatrick</t>
  </si>
  <si>
    <t>Kilphelan</t>
  </si>
  <si>
    <t>Kilshannig</t>
  </si>
  <si>
    <t>Kilworth</t>
  </si>
  <si>
    <t>Kinneigh</t>
  </si>
  <si>
    <t>Kinsale Rural</t>
  </si>
  <si>
    <t>Kinsale Urban</t>
  </si>
  <si>
    <t>Kinure</t>
  </si>
  <si>
    <t>Knockantota</t>
  </si>
  <si>
    <t>Knockatooan</t>
  </si>
  <si>
    <t>Knockavilly</t>
  </si>
  <si>
    <t>Knockmourne</t>
  </si>
  <si>
    <t>Knocknagree</t>
  </si>
  <si>
    <t>Knocknaheeny</t>
  </si>
  <si>
    <t>Knockraha</t>
  </si>
  <si>
    <t>Knockrea A</t>
  </si>
  <si>
    <t>Knockrea B</t>
  </si>
  <si>
    <t>Knockroe</t>
  </si>
  <si>
    <t>Knocks</t>
  </si>
  <si>
    <t>Knockskagh</t>
  </si>
  <si>
    <t>Knocktemple</t>
  </si>
  <si>
    <t>Laherne</t>
  </si>
  <si>
    <t>Lehenagh</t>
  </si>
  <si>
    <t>Leighmoney</t>
  </si>
  <si>
    <t>Leitrim</t>
  </si>
  <si>
    <t>Liscarroll</t>
  </si>
  <si>
    <t>Liscleary</t>
  </si>
  <si>
    <t>Lisgoold</t>
  </si>
  <si>
    <t>Lowertown</t>
  </si>
  <si>
    <t>Macloneigh</t>
  </si>
  <si>
    <t>Macroom Urban</t>
  </si>
  <si>
    <t>Magourney</t>
  </si>
  <si>
    <t>Mahon A</t>
  </si>
  <si>
    <t>Mahon B</t>
  </si>
  <si>
    <t>Mahon C</t>
  </si>
  <si>
    <t>Mallow North Urban</t>
  </si>
  <si>
    <t>Mallow Rural</t>
  </si>
  <si>
    <t>Mallow South Urban</t>
  </si>
  <si>
    <t>Manch</t>
  </si>
  <si>
    <t>Mardyke</t>
  </si>
  <si>
    <t>Marshalstown</t>
  </si>
  <si>
    <t>Mashanaglass</t>
  </si>
  <si>
    <t>Mayfield</t>
  </si>
  <si>
    <t>Mealagh</t>
  </si>
  <si>
    <t>Meens</t>
  </si>
  <si>
    <t>Midleton Rural</t>
  </si>
  <si>
    <t>Midleton Urban</t>
  </si>
  <si>
    <t>Milane</t>
  </si>
  <si>
    <t>Milford</t>
  </si>
  <si>
    <t>Mitchelstown</t>
  </si>
  <si>
    <t>Mogeely</t>
  </si>
  <si>
    <t>Monanimy</t>
  </si>
  <si>
    <t>Monkstown Urban</t>
  </si>
  <si>
    <t>Montenotte A</t>
  </si>
  <si>
    <t>Montenotte B</t>
  </si>
  <si>
    <t>Mountrivers</t>
  </si>
  <si>
    <t>Moviddy</t>
  </si>
  <si>
    <t>Murragh</t>
  </si>
  <si>
    <t>Myross</t>
  </si>
  <si>
    <t>Na hUláin</t>
  </si>
  <si>
    <t>Nad</t>
  </si>
  <si>
    <t>Newtown</t>
  </si>
  <si>
    <t>Nohaval</t>
  </si>
  <si>
    <t>Pouladuff A</t>
  </si>
  <si>
    <t>Pouladuff B</t>
  </si>
  <si>
    <t>Rahalisk</t>
  </si>
  <si>
    <t>Rahan</t>
  </si>
  <si>
    <t>Rathbarry</t>
  </si>
  <si>
    <t>Rathclarin</t>
  </si>
  <si>
    <t>Rathcool</t>
  </si>
  <si>
    <t>Cork City North East</t>
  </si>
  <si>
    <t>Rathcormack</t>
  </si>
  <si>
    <t>Rathluirc</t>
  </si>
  <si>
    <t>Roskeen</t>
  </si>
  <si>
    <t>Rosnalee</t>
  </si>
  <si>
    <t>Rosscarbery</t>
  </si>
  <si>
    <t>Rossmore</t>
  </si>
  <si>
    <t>Rostellan</t>
  </si>
  <si>
    <t>Rowls</t>
  </si>
  <si>
    <t>Scart</t>
  </si>
  <si>
    <t>Seefin</t>
  </si>
  <si>
    <t>Shanakiel</t>
  </si>
  <si>
    <t>Shanballymore</t>
  </si>
  <si>
    <t>Shandon A</t>
  </si>
  <si>
    <t>Shandon B</t>
  </si>
  <si>
    <t>Sheepshead</t>
  </si>
  <si>
    <t>Shreelane</t>
  </si>
  <si>
    <t>Skagh</t>
  </si>
  <si>
    <t>Skahanagh</t>
  </si>
  <si>
    <t>Skibbereen Rural</t>
  </si>
  <si>
    <t>Skibbereen Urban</t>
  </si>
  <si>
    <t>Skull</t>
  </si>
  <si>
    <t>South Gate A</t>
  </si>
  <si>
    <t>South Gate B</t>
  </si>
  <si>
    <t>Springfort</t>
  </si>
  <si>
    <t>St. Mary’s (part rural)</t>
  </si>
  <si>
    <t>St. Patrick's A</t>
  </si>
  <si>
    <t>St. Patrick's B</t>
  </si>
  <si>
    <t>St. Patrick's C</t>
  </si>
  <si>
    <t>Streamhill</t>
  </si>
  <si>
    <t>Sundays Well A</t>
  </si>
  <si>
    <t>Sundays Well B</t>
  </si>
  <si>
    <t>Teadies</t>
  </si>
  <si>
    <t>Teerelton</t>
  </si>
  <si>
    <t>Templebodan</t>
  </si>
  <si>
    <t>Templebreedy</t>
  </si>
  <si>
    <t>Templemartin</t>
  </si>
  <si>
    <t>Templemary</t>
  </si>
  <si>
    <t>Templemichael</t>
  </si>
  <si>
    <t>Templemolaga</t>
  </si>
  <si>
    <t>Templenacarriga</t>
  </si>
  <si>
    <t>Templeomalus</t>
  </si>
  <si>
    <t>The Glen A</t>
  </si>
  <si>
    <t>The Glen B</t>
  </si>
  <si>
    <t>The Lough</t>
  </si>
  <si>
    <t>Timoleague</t>
  </si>
  <si>
    <t>Tincoora</t>
  </si>
  <si>
    <t>Tivoli A</t>
  </si>
  <si>
    <t>Tivoli B</t>
  </si>
  <si>
    <t>Togher A</t>
  </si>
  <si>
    <t>Togher B</t>
  </si>
  <si>
    <t>Toormore</t>
  </si>
  <si>
    <t>Tramore A</t>
  </si>
  <si>
    <t>Tramore B</t>
  </si>
  <si>
    <t>Tramore C</t>
  </si>
  <si>
    <t>Tullagh</t>
  </si>
  <si>
    <t>Tullylease</t>
  </si>
  <si>
    <t>Turners Cross A</t>
  </si>
  <si>
    <t>Turners Cross B</t>
  </si>
  <si>
    <t>Turners Cross C</t>
  </si>
  <si>
    <t>Turners Cross D</t>
  </si>
  <si>
    <t>Wallstown</t>
  </si>
  <si>
    <t>Warrenscourt</t>
  </si>
  <si>
    <t>Watergrasshill</t>
  </si>
  <si>
    <t>Woodfort</t>
  </si>
  <si>
    <t>Youghal Rural (part)</t>
  </si>
  <si>
    <t>Youghal Urban</t>
  </si>
  <si>
    <t>Allt na Péiste</t>
  </si>
  <si>
    <t xml:space="preserve"> Co.Donegal</t>
  </si>
  <si>
    <t>Donegal</t>
  </si>
  <si>
    <t>An Bhinn Bhán</t>
  </si>
  <si>
    <t>An Cheathrú Chaol</t>
  </si>
  <si>
    <t>An Clochán</t>
  </si>
  <si>
    <t>An Clochán Liath</t>
  </si>
  <si>
    <t>An Craoslach</t>
  </si>
  <si>
    <t>An Dúchoraidh</t>
  </si>
  <si>
    <t>An Ghrafaidh</t>
  </si>
  <si>
    <t>An Leargaidh Mhór</t>
  </si>
  <si>
    <t>An Machaire</t>
  </si>
  <si>
    <t>An Tearmann</t>
  </si>
  <si>
    <t>Anagaire</t>
  </si>
  <si>
    <t>Árainn Mhór</t>
  </si>
  <si>
    <t>Ard an Rátha</t>
  </si>
  <si>
    <t>Ardmalin</t>
  </si>
  <si>
    <t>Ards</t>
  </si>
  <si>
    <t>Baile na Finne</t>
  </si>
  <si>
    <t>Ballyarr</t>
  </si>
  <si>
    <t>Ballyliffin</t>
  </si>
  <si>
    <t>Ballymacool</t>
  </si>
  <si>
    <t>Birdstown</t>
  </si>
  <si>
    <t>Bonnyglen</t>
  </si>
  <si>
    <t>Buncrana Rural</t>
  </si>
  <si>
    <t>Buncrana Urban</t>
  </si>
  <si>
    <t>Burt</t>
  </si>
  <si>
    <t>Caisleán na dTuath</t>
  </si>
  <si>
    <t>Carndonagh</t>
  </si>
  <si>
    <t>Carraig Airt</t>
  </si>
  <si>
    <t>Carthage</t>
  </si>
  <si>
    <t>Castlecary</t>
  </si>
  <si>
    <t>Castlefinn</t>
  </si>
  <si>
    <t>Castleforward</t>
  </si>
  <si>
    <t>Castlewray</t>
  </si>
  <si>
    <t>Cill Charthaigh</t>
  </si>
  <si>
    <t>Cill Ghabhlaigh</t>
  </si>
  <si>
    <t>Cloghard</t>
  </si>
  <si>
    <t>Clogher</t>
  </si>
  <si>
    <t>Clonleigh North</t>
  </si>
  <si>
    <t>Clonleigh South</t>
  </si>
  <si>
    <t>Cnoc Colbha</t>
  </si>
  <si>
    <t>Convoy</t>
  </si>
  <si>
    <t>Corkermore</t>
  </si>
  <si>
    <t>Corravaddy</t>
  </si>
  <si>
    <t>Creamhghort</t>
  </si>
  <si>
    <t>Críoch na Sméar</t>
  </si>
  <si>
    <t>Cró Bheithe</t>
  </si>
  <si>
    <t>Cró Chaorach</t>
  </si>
  <si>
    <t>Crownarad</t>
  </si>
  <si>
    <t>Culdaff</t>
  </si>
  <si>
    <t>Dawros</t>
  </si>
  <si>
    <t>Desertegny</t>
  </si>
  <si>
    <t>Dooish</t>
  </si>
  <si>
    <t>Dún Fionnachaidh</t>
  </si>
  <si>
    <t>Dún Lúiche</t>
  </si>
  <si>
    <t>Dunaff</t>
  </si>
  <si>
    <t>Dunkineely</t>
  </si>
  <si>
    <t>Eanymore</t>
  </si>
  <si>
    <t>Edenacarnan</t>
  </si>
  <si>
    <t>Fahan</t>
  </si>
  <si>
    <t>Fánaid Thiar</t>
  </si>
  <si>
    <t>Fánaid Thuaidh</t>
  </si>
  <si>
    <t>Feddyglass</t>
  </si>
  <si>
    <t>Figart</t>
  </si>
  <si>
    <t>Gartán</t>
  </si>
  <si>
    <t>Gleann Cholm Cille</t>
  </si>
  <si>
    <t>Gleann Gheis</t>
  </si>
  <si>
    <t>Gleann Léithín</t>
  </si>
  <si>
    <t>Glen</t>
  </si>
  <si>
    <t>Glenalla</t>
  </si>
  <si>
    <t>Gleneely</t>
  </si>
  <si>
    <t>Lifford-Stranorlar</t>
  </si>
  <si>
    <t>Glennagannon</t>
  </si>
  <si>
    <t>Glentogher</t>
  </si>
  <si>
    <t>Goland</t>
  </si>
  <si>
    <t>Gort an Choirce</t>
  </si>
  <si>
    <t>Gortnavern</t>
  </si>
  <si>
    <t>Greencastle</t>
  </si>
  <si>
    <t>Grianfort</t>
  </si>
  <si>
    <t>Grousehall</t>
  </si>
  <si>
    <t>Haugh</t>
  </si>
  <si>
    <t>Illies</t>
  </si>
  <si>
    <t>Inch Island</t>
  </si>
  <si>
    <t>Inis Caoil</t>
  </si>
  <si>
    <t>Inis Mhic an Doirn</t>
  </si>
  <si>
    <t>Inver</t>
  </si>
  <si>
    <t>Kilderry</t>
  </si>
  <si>
    <t>Killea</t>
  </si>
  <si>
    <t>Killybegs</t>
  </si>
  <si>
    <t>Killygarvan</t>
  </si>
  <si>
    <t>Killygordon</t>
  </si>
  <si>
    <t>Killymasny</t>
  </si>
  <si>
    <t>Kilmacrenan</t>
  </si>
  <si>
    <t>Kincraigy</t>
  </si>
  <si>
    <t>Laghy</t>
  </si>
  <si>
    <t>Leitir Mhic an Bhaird</t>
  </si>
  <si>
    <t>Letterkenny Rural</t>
  </si>
  <si>
    <t>Letterkenny Urban</t>
  </si>
  <si>
    <t>Lettermore</t>
  </si>
  <si>
    <t>Loch Caol</t>
  </si>
  <si>
    <t>Loch Iascaigh</t>
  </si>
  <si>
    <t>Maas</t>
  </si>
  <si>
    <t>Machaire Chlochair</t>
  </si>
  <si>
    <t>Magheraboy</t>
  </si>
  <si>
    <t>Málainn Bhig</t>
  </si>
  <si>
    <t>Malin</t>
  </si>
  <si>
    <t>Manorcunningham</t>
  </si>
  <si>
    <t>Maol Mosóg</t>
  </si>
  <si>
    <t>Millford</t>
  </si>
  <si>
    <t>Mín an Chladaigh</t>
  </si>
  <si>
    <t>Mín an Lábáin</t>
  </si>
  <si>
    <t>Mín Charraigeach</t>
  </si>
  <si>
    <t>Mintiaghs</t>
  </si>
  <si>
    <t>Moville</t>
  </si>
  <si>
    <t>Na Croisbhealaí</t>
  </si>
  <si>
    <t>Na Gleannta</t>
  </si>
  <si>
    <t>Newtown Cunningham</t>
  </si>
  <si>
    <t>Pettigoe</t>
  </si>
  <si>
    <t>Raphoe</t>
  </si>
  <si>
    <t>Rathmelton</t>
  </si>
  <si>
    <t>Rathmullan</t>
  </si>
  <si>
    <t>Redcastle</t>
  </si>
  <si>
    <t>Ros Goill</t>
  </si>
  <si>
    <t>Rosnakill</t>
  </si>
  <si>
    <t>St. Johnstown</t>
  </si>
  <si>
    <t>Straid</t>
  </si>
  <si>
    <t>Stranorlar</t>
  </si>
  <si>
    <t>Suí Corr</t>
  </si>
  <si>
    <t>Tantallon</t>
  </si>
  <si>
    <t>Tawnawully</t>
  </si>
  <si>
    <t>Templecarn</t>
  </si>
  <si>
    <t>Templedouglas</t>
  </si>
  <si>
    <t>Three Trees</t>
  </si>
  <si>
    <t>Tieveskeelta</t>
  </si>
  <si>
    <t>Treantaghmucklagh</t>
  </si>
  <si>
    <t>Tullynaught</t>
  </si>
  <si>
    <t>Turmone</t>
  </si>
  <si>
    <t>Urney West</t>
  </si>
  <si>
    <t>Whitecastle</t>
  </si>
  <si>
    <t>Ballintra</t>
  </si>
  <si>
    <t>Sligo–Leitrim</t>
  </si>
  <si>
    <t>Ballyshannon Rural</t>
  </si>
  <si>
    <t>Ballyshannon Urban</t>
  </si>
  <si>
    <t>Bundoran Rural</t>
  </si>
  <si>
    <t>Bundoran Urban</t>
  </si>
  <si>
    <t>Carrickboy</t>
  </si>
  <si>
    <t>Cavangarden</t>
  </si>
  <si>
    <t>Cliff</t>
  </si>
  <si>
    <t>Ayrfield</t>
  </si>
  <si>
    <t>Ballygall A</t>
  </si>
  <si>
    <t>Ballygall B</t>
  </si>
  <si>
    <t>Ballygall C</t>
  </si>
  <si>
    <t>Ballygall D</t>
  </si>
  <si>
    <t>Ballymun A</t>
  </si>
  <si>
    <t>Ballymun B</t>
  </si>
  <si>
    <t>Ballymun C</t>
  </si>
  <si>
    <t>Ballymun D</t>
  </si>
  <si>
    <t>Ballymun E</t>
  </si>
  <si>
    <t>Ballymun F</t>
  </si>
  <si>
    <t>Beaumont A</t>
  </si>
  <si>
    <t>Beaumont B</t>
  </si>
  <si>
    <t>Beaumont C</t>
  </si>
  <si>
    <t>Beaumont D</t>
  </si>
  <si>
    <t>Beaumont E</t>
  </si>
  <si>
    <t>Beaumont F</t>
  </si>
  <si>
    <t>Carna</t>
  </si>
  <si>
    <t>Chapelizod</t>
  </si>
  <si>
    <t>Cherry Orchard A</t>
  </si>
  <si>
    <t>Cherry Orchard C</t>
  </si>
  <si>
    <t>Clontarf East A</t>
  </si>
  <si>
    <t>Clontarf East B</t>
  </si>
  <si>
    <t>Clontarf East C</t>
  </si>
  <si>
    <t>Clontarf East D</t>
  </si>
  <si>
    <t>Clontarf East E</t>
  </si>
  <si>
    <t>Clontarf West A</t>
  </si>
  <si>
    <t>Clontarf West B</t>
  </si>
  <si>
    <t>Clontarf West C</t>
  </si>
  <si>
    <t>Clontarf West D</t>
  </si>
  <si>
    <t>Clontarf West E</t>
  </si>
  <si>
    <t>Crumlin A</t>
  </si>
  <si>
    <t>Crumlin E</t>
  </si>
  <si>
    <t>Crumlin F</t>
  </si>
  <si>
    <t>Decies</t>
  </si>
  <si>
    <t>Drumcondra South A</t>
  </si>
  <si>
    <t>Drumfinn</t>
  </si>
  <si>
    <t>Edenmore</t>
  </si>
  <si>
    <t>Finglas North A</t>
  </si>
  <si>
    <t>Finglas North B</t>
  </si>
  <si>
    <t>Finglas North C</t>
  </si>
  <si>
    <t>Finglas South A</t>
  </si>
  <si>
    <t>Finglas South B</t>
  </si>
  <si>
    <t>Finglas South C</t>
  </si>
  <si>
    <t>Finglas South D</t>
  </si>
  <si>
    <t>Grace Park</t>
  </si>
  <si>
    <t>Grange A</t>
  </si>
  <si>
    <t>Grange B</t>
  </si>
  <si>
    <t>Grange C</t>
  </si>
  <si>
    <t>Grange D</t>
  </si>
  <si>
    <t>Grange E</t>
  </si>
  <si>
    <t>Harmonstown A</t>
  </si>
  <si>
    <t>Harmonstown B</t>
  </si>
  <si>
    <t>Inchicore A</t>
  </si>
  <si>
    <t>Inchicore B</t>
  </si>
  <si>
    <t>Kilmainham A</t>
  </si>
  <si>
    <t>Kilmainham B</t>
  </si>
  <si>
    <t>Kilmainham C</t>
  </si>
  <si>
    <t>Kilmore A</t>
  </si>
  <si>
    <t>Kilmore B</t>
  </si>
  <si>
    <t>Kilmore C</t>
  </si>
  <si>
    <t>Kilmore D</t>
  </si>
  <si>
    <t>Kylemore</t>
  </si>
  <si>
    <t>Merchants Quay A</t>
  </si>
  <si>
    <t>Merchants Quay B</t>
  </si>
  <si>
    <t>Merchants Quay C</t>
  </si>
  <si>
    <t>Merchants Quay D</t>
  </si>
  <si>
    <t>Merchants Quay E</t>
  </si>
  <si>
    <t>Merchants Quay F</t>
  </si>
  <si>
    <t>Priorswood A</t>
  </si>
  <si>
    <t>Priorswood B</t>
  </si>
  <si>
    <t>Priorswood C</t>
  </si>
  <si>
    <t>Priorswood D</t>
  </si>
  <si>
    <t>Priorswood E</t>
  </si>
  <si>
    <t>Raheny-Foxfield</t>
  </si>
  <si>
    <t>Raheny-Greendale</t>
  </si>
  <si>
    <t>Raheny-St. Assam</t>
  </si>
  <si>
    <t>Ushers A</t>
  </si>
  <si>
    <t>Ushers B</t>
  </si>
  <si>
    <t>Ushers C</t>
  </si>
  <si>
    <t>Ushers D</t>
  </si>
  <si>
    <t>Ushers E</t>
  </si>
  <si>
    <t>Ushers F</t>
  </si>
  <si>
    <t>Walkinstown A</t>
  </si>
  <si>
    <t>Walkinstown B</t>
  </si>
  <si>
    <t>Walkinstown C</t>
  </si>
  <si>
    <t>Whitehall A</t>
  </si>
  <si>
    <t>Whitehall B</t>
  </si>
  <si>
    <t>Whitehall C</t>
  </si>
  <si>
    <t>Whitehall D</t>
  </si>
  <si>
    <t>Airport</t>
  </si>
  <si>
    <t>Balbriggan Rural</t>
  </si>
  <si>
    <t>Balbriggan Urban</t>
  </si>
  <si>
    <t>Baldoyle</t>
  </si>
  <si>
    <t>Balgriffin</t>
  </si>
  <si>
    <t>Ballyboghil</t>
  </si>
  <si>
    <t>Balscadden</t>
  </si>
  <si>
    <t>Blanchardstown-Abbotstown</t>
  </si>
  <si>
    <t>Blanchardstown-Blakestown</t>
  </si>
  <si>
    <t>Blanchardstown-Coolmine</t>
  </si>
  <si>
    <t>Blanchardstown-Corduff</t>
  </si>
  <si>
    <t>Blanchardstown-Delwood</t>
  </si>
  <si>
    <t>Blanchardstown-Mulhuddart</t>
  </si>
  <si>
    <t>Blanchardstown-Roselawn</t>
  </si>
  <si>
    <t>Blanchardstown-Tyrrelstown</t>
  </si>
  <si>
    <t>Castleknock-Knockmaroon</t>
  </si>
  <si>
    <t>Castleknock-Park</t>
  </si>
  <si>
    <t>Clonmethan</t>
  </si>
  <si>
    <t>Donabate</t>
  </si>
  <si>
    <t>Dubber</t>
  </si>
  <si>
    <t>Garristown</t>
  </si>
  <si>
    <t>Hollywood</t>
  </si>
  <si>
    <t>Holmpatrick</t>
  </si>
  <si>
    <t>Howth</t>
  </si>
  <si>
    <t>Kilsallaghan</t>
  </si>
  <si>
    <t>Kinsaley</t>
  </si>
  <si>
    <t>Lucan North</t>
  </si>
  <si>
    <t>Lusk</t>
  </si>
  <si>
    <t>Malahide East</t>
  </si>
  <si>
    <t>Malahide West</t>
  </si>
  <si>
    <t>Portmarnock North</t>
  </si>
  <si>
    <t>Portmarnock South</t>
  </si>
  <si>
    <t>Rush</t>
  </si>
  <si>
    <t>Skerries</t>
  </si>
  <si>
    <t>Sutton</t>
  </si>
  <si>
    <t>Swords Village</t>
  </si>
  <si>
    <t>Swords-Forrest</t>
  </si>
  <si>
    <t>Swords-Glasmore</t>
  </si>
  <si>
    <t>Swords-Lissenhall</t>
  </si>
  <si>
    <t>Swords-Seatown</t>
  </si>
  <si>
    <t>The Ward</t>
  </si>
  <si>
    <t>Turnapin</t>
  </si>
  <si>
    <t>Clondalkin Village</t>
  </si>
  <si>
    <t>Dublin Mid-West</t>
  </si>
  <si>
    <t>Clondalkin-Dunawley</t>
  </si>
  <si>
    <t>Newcastle</t>
  </si>
  <si>
    <t>Clondalkin-Cappaghmore</t>
  </si>
  <si>
    <t>Clondalkin-Moorfield</t>
  </si>
  <si>
    <t>Clondalkin-Rowlagh</t>
  </si>
  <si>
    <t>Lucan Heights</t>
  </si>
  <si>
    <t>Lucan-Esker</t>
  </si>
  <si>
    <t>Lucan-St Helens</t>
  </si>
  <si>
    <t>Palmerstown Village</t>
  </si>
  <si>
    <t>Palmerstown West</t>
  </si>
  <si>
    <t>Rathcoole</t>
  </si>
  <si>
    <t>Saggart</t>
  </si>
  <si>
    <t>Templeogue-Kimmage Manor</t>
  </si>
  <si>
    <t>Dublin South-Central</t>
  </si>
  <si>
    <t>Terenure-Cherryfield</t>
  </si>
  <si>
    <t>Terenure-Greentrees</t>
  </si>
  <si>
    <t>Ballinascorney</t>
  </si>
  <si>
    <t>Dublin South-West</t>
  </si>
  <si>
    <t>Ballyboden</t>
  </si>
  <si>
    <t>Bohernabreena</t>
  </si>
  <si>
    <t>Clondalkin-Ballymount</t>
  </si>
  <si>
    <t>Tallaght Central</t>
  </si>
  <si>
    <t>Edmondstown</t>
  </si>
  <si>
    <t>Firhouse - Bohernabreena</t>
  </si>
  <si>
    <t>Firhouse Village</t>
  </si>
  <si>
    <t>Firhouse-Ballycullen</t>
  </si>
  <si>
    <t>Firhouse-Knocklyon</t>
  </si>
  <si>
    <t>Rathfarnham Village</t>
  </si>
  <si>
    <t>Rathfarnham-Ballyroan</t>
  </si>
  <si>
    <t>Rathfarnham-Butterfield</t>
  </si>
  <si>
    <t>Rathfarnham-Hermitage</t>
  </si>
  <si>
    <t>Rathfarnham-St. Enda's</t>
  </si>
  <si>
    <t>Tallaght-Avonbeg</t>
  </si>
  <si>
    <t>Tallaght-Belgard</t>
  </si>
  <si>
    <t>Tallaght-Fettercairn</t>
  </si>
  <si>
    <t>Tallaght-Glenview</t>
  </si>
  <si>
    <t>Tallaght-Jobstown</t>
  </si>
  <si>
    <t>Tallaght-Killinardan</t>
  </si>
  <si>
    <t>Tallaght-Kilnamanagh</t>
  </si>
  <si>
    <t>Tallaght-Kiltipper</t>
  </si>
  <si>
    <t>Tallaght-Kingswood</t>
  </si>
  <si>
    <t>Tallaght-Millbrook</t>
  </si>
  <si>
    <t>Tallaght-Oldbawn</t>
  </si>
  <si>
    <t>Tallaght-Springfield</t>
  </si>
  <si>
    <t>Tallaght-Tymon</t>
  </si>
  <si>
    <t>Templeogue Village</t>
  </si>
  <si>
    <t>Templeogue-Cypress</t>
  </si>
  <si>
    <t>Templeogue-Limekiln</t>
  </si>
  <si>
    <t>Templeogue-Orwell</t>
  </si>
  <si>
    <t>Templeogue-Osprey</t>
  </si>
  <si>
    <t>Terenure-St. James</t>
  </si>
  <si>
    <t>Clondalkin-Monastery (rathfarnham)</t>
  </si>
  <si>
    <t>Rathfarnham - Templeogue</t>
  </si>
  <si>
    <t>Clondalkin-Monastery (clondalkin)</t>
  </si>
  <si>
    <t>Clondalkin</t>
  </si>
  <si>
    <t>Ballinteer-Broadford</t>
  </si>
  <si>
    <t xml:space="preserve"> Co.Dún Laoghaire-Rathdown</t>
  </si>
  <si>
    <t>Dublin Rathdown</t>
  </si>
  <si>
    <t>Ballinteer-Ludford</t>
  </si>
  <si>
    <t>Ballinteer-Marley</t>
  </si>
  <si>
    <t>Ballinteer-Meadowbroads</t>
  </si>
  <si>
    <t>Ballinteer-Meadowmount</t>
  </si>
  <si>
    <t>Ballinteer-Woodpark</t>
  </si>
  <si>
    <t>Churchtown-Castle</t>
  </si>
  <si>
    <t>Churchtown-Landscape</t>
  </si>
  <si>
    <t>Churchtown-Nutgrove</t>
  </si>
  <si>
    <t>Churchtown-Orwell</t>
  </si>
  <si>
    <t>Churchtown-Woodlawn</t>
  </si>
  <si>
    <t>Clonskeagh-Belfield</t>
  </si>
  <si>
    <t>Clonskeagh-Farranboley</t>
  </si>
  <si>
    <t>Clonskeagh-Milltown</t>
  </si>
  <si>
    <t>Clonskeagh-Roebuck</t>
  </si>
  <si>
    <t>Clonskeagh-Windy Arbour</t>
  </si>
  <si>
    <t>Dundrum-Balally</t>
  </si>
  <si>
    <t>Dundrum-Kilmacud</t>
  </si>
  <si>
    <t>Dundrum-Sandyford</t>
  </si>
  <si>
    <t>Dundrum-Sweetmount</t>
  </si>
  <si>
    <t>Dundrum-Taney</t>
  </si>
  <si>
    <t>Glencullen (Rathdown)</t>
  </si>
  <si>
    <t>Glencullen – Sandyford</t>
  </si>
  <si>
    <t>Stillorgan-Deerpark</t>
  </si>
  <si>
    <t>Stillorgan-Kilmacud</t>
  </si>
  <si>
    <t>Stillorgan-Merville</t>
  </si>
  <si>
    <t>Stillorgan-Mount Merrion</t>
  </si>
  <si>
    <t>Tibradden</t>
  </si>
  <si>
    <t>Ballybrack</t>
  </si>
  <si>
    <t>Dún Laoghaire</t>
  </si>
  <si>
    <t>Blackrock-Booterstown</t>
  </si>
  <si>
    <t>Blackrock-Carysfort</t>
  </si>
  <si>
    <t>Blackrock-Central</t>
  </si>
  <si>
    <t>Blackrock-Glenomena</t>
  </si>
  <si>
    <t>Blackrock-Monkstown</t>
  </si>
  <si>
    <t>Blackrock-Newpark</t>
  </si>
  <si>
    <t>Blackrock-Seapoint</t>
  </si>
  <si>
    <t>Blackrock-Stradbrook</t>
  </si>
  <si>
    <t>Blackrock-Templehill</t>
  </si>
  <si>
    <t>Blackrock-Williamstown</t>
  </si>
  <si>
    <t>Cabinteely-Granitefield</t>
  </si>
  <si>
    <t>Cabinteely-Kilbogget</t>
  </si>
  <si>
    <t>Cabinteely-Loughlinstown</t>
  </si>
  <si>
    <t>Cabinteely-Pottery</t>
  </si>
  <si>
    <t>Dalkey Hill</t>
  </si>
  <si>
    <t>Dalkey Upper</t>
  </si>
  <si>
    <t>Dalkey-Avondale</t>
  </si>
  <si>
    <t>Dalkey-Bullock</t>
  </si>
  <si>
    <t>Dalkey-Coliemore</t>
  </si>
  <si>
    <t>Dún Laoghaire-East Central</t>
  </si>
  <si>
    <t>Dún Laoghaire-Glasthule</t>
  </si>
  <si>
    <t>Dún Laoghaire-Glenageary</t>
  </si>
  <si>
    <t>Dún Laoghaire-Monkstown Farm</t>
  </si>
  <si>
    <t>Dún Laoghaire-Mount Town</t>
  </si>
  <si>
    <t>Dún Laoghaire-Sallynoggin East</t>
  </si>
  <si>
    <t>Dún Laoghaire-Sallynoggin South</t>
  </si>
  <si>
    <t>Dún Laoghaire-Sallynoggin West</t>
  </si>
  <si>
    <t>Dún Laoghaire-Salthill</t>
  </si>
  <si>
    <t>Dún Laoghaire-Sandycove</t>
  </si>
  <si>
    <t>Dún Laoghaire-West Central</t>
  </si>
  <si>
    <t>Foxrock-Beechpark</t>
  </si>
  <si>
    <t>Foxrock-Carrickmines</t>
  </si>
  <si>
    <t>Foxrock-DeansGrange</t>
  </si>
  <si>
    <t>Foxrock-Torquay</t>
  </si>
  <si>
    <t>Glencullen (Dún Laoghaire)</t>
  </si>
  <si>
    <t>Killiney North</t>
  </si>
  <si>
    <t>Killiney South</t>
  </si>
  <si>
    <t>Shankill-Rathmichael</t>
  </si>
  <si>
    <t>Shankill-Rathsallagh</t>
  </si>
  <si>
    <t>Shankill-Shanganagh</t>
  </si>
  <si>
    <t>Stillorgan-Leopardstown</t>
  </si>
  <si>
    <t>Stillorgan-Priory</t>
  </si>
  <si>
    <t>Abhainn Ghabhla</t>
  </si>
  <si>
    <t xml:space="preserve"> Co.Galway</t>
  </si>
  <si>
    <t>Galway West</t>
  </si>
  <si>
    <t>An Chorr</t>
  </si>
  <si>
    <t>An Cnoc Buí</t>
  </si>
  <si>
    <t>An Fhairche</t>
  </si>
  <si>
    <t>An Ros</t>
  </si>
  <si>
    <t>An Turlach</t>
  </si>
  <si>
    <t>An Uillinn</t>
  </si>
  <si>
    <t>Ballynakill</t>
  </si>
  <si>
    <t>Conamara North</t>
  </si>
  <si>
    <t>Binn an Choire</t>
  </si>
  <si>
    <t>Bunowen</t>
  </si>
  <si>
    <t>Camas</t>
  </si>
  <si>
    <t>Cill Chuimín</t>
  </si>
  <si>
    <t>Cleggan</t>
  </si>
  <si>
    <t>Clifden</t>
  </si>
  <si>
    <t>Cloch na Rón</t>
  </si>
  <si>
    <t>Conga</t>
  </si>
  <si>
    <t>Cushkillary</t>
  </si>
  <si>
    <t>Derrycunlagh / Derrylea</t>
  </si>
  <si>
    <t xml:space="preserve"> 27027/27028</t>
  </si>
  <si>
    <t>Doonloughan</t>
  </si>
  <si>
    <t>Errislannan</t>
  </si>
  <si>
    <t>Inishbofin</t>
  </si>
  <si>
    <t>Leitir Breacáin</t>
  </si>
  <si>
    <t>Letterfore</t>
  </si>
  <si>
    <t>Maíros</t>
  </si>
  <si>
    <t>Oughterard</t>
  </si>
  <si>
    <t>Rinvyle</t>
  </si>
  <si>
    <t>Scainimh</t>
  </si>
  <si>
    <t>Sillerna</t>
  </si>
  <si>
    <t>Wormhole</t>
  </si>
  <si>
    <t>An Crompán</t>
  </si>
  <si>
    <t>An Spidéal</t>
  </si>
  <si>
    <t>Árainn</t>
  </si>
  <si>
    <t>Cill Aithnín</t>
  </si>
  <si>
    <t>Garmna</t>
  </si>
  <si>
    <t>Leitir Móir</t>
  </si>
  <si>
    <t>Maigh Cuilinn</t>
  </si>
  <si>
    <t>Na Forbacha</t>
  </si>
  <si>
    <t>Sailearna</t>
  </si>
  <si>
    <t>Sliabh an Aonaigh</t>
  </si>
  <si>
    <t>Tulaigh Mhic Aodháin</t>
  </si>
  <si>
    <t>Bearna</t>
  </si>
  <si>
    <t>Conamara South</t>
  </si>
  <si>
    <t>Ceathrú an Bhrúnaigh (Part Rural)</t>
  </si>
  <si>
    <t>Athenry - Oranmore</t>
  </si>
  <si>
    <t>Galway Rural (Part Rural)</t>
  </si>
  <si>
    <t>Movode</t>
  </si>
  <si>
    <t>Loughrea</t>
  </si>
  <si>
    <t>Abbey East</t>
  </si>
  <si>
    <t>An Carn Mór</t>
  </si>
  <si>
    <t>Athenry</t>
  </si>
  <si>
    <t>Aughrim</t>
  </si>
  <si>
    <t>Baile Chláir</t>
  </si>
  <si>
    <t>Belleville</t>
  </si>
  <si>
    <t>Cappalusk</t>
  </si>
  <si>
    <t>Deerpark</t>
  </si>
  <si>
    <t>Eanach Dhúin</t>
  </si>
  <si>
    <t>Graigabbey</t>
  </si>
  <si>
    <t>Greethill</t>
  </si>
  <si>
    <t>Leacach Beag</t>
  </si>
  <si>
    <t>Liscananaun</t>
  </si>
  <si>
    <t>Lisín an Bhealaigh</t>
  </si>
  <si>
    <t>Monivea</t>
  </si>
  <si>
    <t>Oranmore</t>
  </si>
  <si>
    <t>Ryehill</t>
  </si>
  <si>
    <t>Stradbally</t>
  </si>
  <si>
    <t>Tiaquin</t>
  </si>
  <si>
    <t>Killimor</t>
  </si>
  <si>
    <t>Ahascragh</t>
  </si>
  <si>
    <t>Ballinasloe</t>
  </si>
  <si>
    <t>Ballinasloe Rural</t>
  </si>
  <si>
    <t>Ballinasloe Urban</t>
  </si>
  <si>
    <t>Ballinastack</t>
  </si>
  <si>
    <t>Ballymacward</t>
  </si>
  <si>
    <t>Ballymoe</t>
  </si>
  <si>
    <t>Boyounagh</t>
  </si>
  <si>
    <t>Caltra</t>
  </si>
  <si>
    <t>Castleblakeney</t>
  </si>
  <si>
    <t>Castleffrench</t>
  </si>
  <si>
    <t>Clonbrock</t>
  </si>
  <si>
    <t>Clonfert</t>
  </si>
  <si>
    <t>Clontuskert</t>
  </si>
  <si>
    <t>Colmanstown</t>
  </si>
  <si>
    <t>Cooloo</t>
  </si>
  <si>
    <t>Creggs</t>
  </si>
  <si>
    <t>Curraghmore</t>
  </si>
  <si>
    <t>Derryglassaun</t>
  </si>
  <si>
    <t>Glennamaddy</t>
  </si>
  <si>
    <t>Island</t>
  </si>
  <si>
    <t>Kellysgrove</t>
  </si>
  <si>
    <t>Kilconnell</t>
  </si>
  <si>
    <t>Kilcroan</t>
  </si>
  <si>
    <t>Killaan</t>
  </si>
  <si>
    <t>Killallaghtan</t>
  </si>
  <si>
    <t>Killeroran</t>
  </si>
  <si>
    <t>Killian</t>
  </si>
  <si>
    <t>Killure</t>
  </si>
  <si>
    <t>Kilmacshane</t>
  </si>
  <si>
    <t>Kiltullagh</t>
  </si>
  <si>
    <t>Laurencetown</t>
  </si>
  <si>
    <t>Lismanny</t>
  </si>
  <si>
    <t>Mount Bellew</t>
  </si>
  <si>
    <t>Mounthazel</t>
  </si>
  <si>
    <t>Raheen</t>
  </si>
  <si>
    <t>Scregg</t>
  </si>
  <si>
    <t>Shankill</t>
  </si>
  <si>
    <t>Taghboy</t>
  </si>
  <si>
    <t>Templetogher</t>
  </si>
  <si>
    <t>Toberroe</t>
  </si>
  <si>
    <t>Ballycahalan</t>
  </si>
  <si>
    <t>Ardamullivan</t>
  </si>
  <si>
    <t>Ardrahan</t>
  </si>
  <si>
    <t>Ballynacourty</t>
  </si>
  <si>
    <t>Beagh</t>
  </si>
  <si>
    <t>Cappard</t>
  </si>
  <si>
    <t>Castleboy</t>
  </si>
  <si>
    <t>Castletaylor</t>
  </si>
  <si>
    <t>Clarinbridge</t>
  </si>
  <si>
    <t>Craughwell</t>
  </si>
  <si>
    <t>Derrylaur</t>
  </si>
  <si>
    <t>Doorus</t>
  </si>
  <si>
    <t>Drumacoo</t>
  </si>
  <si>
    <t>Gort</t>
  </si>
  <si>
    <t>Kilbeacanty</t>
  </si>
  <si>
    <t>Killeenavarra</t>
  </si>
  <si>
    <t>Killinny</t>
  </si>
  <si>
    <t>Killogilleen</t>
  </si>
  <si>
    <t>Kiltartan</t>
  </si>
  <si>
    <t>Kilthomas</t>
  </si>
  <si>
    <t>Kinvarra</t>
  </si>
  <si>
    <t>Rahasane</t>
  </si>
  <si>
    <t>Skehanagh</t>
  </si>
  <si>
    <t>Abbeygormacan</t>
  </si>
  <si>
    <t>Abbeyville</t>
  </si>
  <si>
    <t>Aille</t>
  </si>
  <si>
    <t>Ballynagar</t>
  </si>
  <si>
    <t>Bracklagh</t>
  </si>
  <si>
    <t>Bullaun</t>
  </si>
  <si>
    <t>Coos</t>
  </si>
  <si>
    <t>Derrew</t>
  </si>
  <si>
    <t>Drumkeary</t>
  </si>
  <si>
    <t>Drummin</t>
  </si>
  <si>
    <t>Eyrecourt</t>
  </si>
  <si>
    <t>Grange</t>
  </si>
  <si>
    <t>Kilconickny</t>
  </si>
  <si>
    <t>Kilconierin</t>
  </si>
  <si>
    <t>Killoran</t>
  </si>
  <si>
    <t>Kilmalinoge</t>
  </si>
  <si>
    <t>Kilquain</t>
  </si>
  <si>
    <t>Kilreekill</t>
  </si>
  <si>
    <t>Kilteskill</t>
  </si>
  <si>
    <t>Kiltormer</t>
  </si>
  <si>
    <t>Lackalea</t>
  </si>
  <si>
    <t>Loughrea Rural</t>
  </si>
  <si>
    <t>Loughrea Urban</t>
  </si>
  <si>
    <t>Marblehill / Loughatorick</t>
  </si>
  <si>
    <t xml:space="preserve"> 27129/27126</t>
  </si>
  <si>
    <t>Meelick</t>
  </si>
  <si>
    <t>Moat</t>
  </si>
  <si>
    <t>Mountain</t>
  </si>
  <si>
    <t>Oatfield</t>
  </si>
  <si>
    <t>Pallas</t>
  </si>
  <si>
    <t>Portumna</t>
  </si>
  <si>
    <t>Raford</t>
  </si>
  <si>
    <t>Tiranascragh</t>
  </si>
  <si>
    <t>Tynagh</t>
  </si>
  <si>
    <t>Woodford</t>
  </si>
  <si>
    <t>Abbey West</t>
  </si>
  <si>
    <t>Addergoole</t>
  </si>
  <si>
    <t>Annaghdown</t>
  </si>
  <si>
    <t>Ballinderry</t>
  </si>
  <si>
    <t>Ballinduff</t>
  </si>
  <si>
    <t>Ballynapark</t>
  </si>
  <si>
    <t>Beaghmore</t>
  </si>
  <si>
    <t>Belclare</t>
  </si>
  <si>
    <t>Carrownagur</t>
  </si>
  <si>
    <t>Carrowrevagh</t>
  </si>
  <si>
    <t>Claretuam</t>
  </si>
  <si>
    <t>Clonbern</t>
  </si>
  <si>
    <t>Cummer</t>
  </si>
  <si>
    <t>Donaghpatrick</t>
  </si>
  <si>
    <t>Doonbally</t>
  </si>
  <si>
    <t>Dunmore North</t>
  </si>
  <si>
    <t>Dunmore South</t>
  </si>
  <si>
    <t>Foxhall</t>
  </si>
  <si>
    <t>Headford</t>
  </si>
  <si>
    <t>Hillsbrook</t>
  </si>
  <si>
    <t>Kilbennan</t>
  </si>
  <si>
    <t>Kilcoona</t>
  </si>
  <si>
    <t>Killeany</t>
  </si>
  <si>
    <t>Killeen</t>
  </si>
  <si>
    <t>Killererin</t>
  </si>
  <si>
    <t>Killower</t>
  </si>
  <si>
    <t>Killursa</t>
  </si>
  <si>
    <t>Kilmoylan</t>
  </si>
  <si>
    <t>Kilshanvy</t>
  </si>
  <si>
    <t>Levally</t>
  </si>
  <si>
    <t>Moyne</t>
  </si>
  <si>
    <t>Toberadosh</t>
  </si>
  <si>
    <t>Tuam Rural</t>
  </si>
  <si>
    <t>Tuam Urban</t>
  </si>
  <si>
    <t>Baile an Teampaill (Part Rural)</t>
  </si>
  <si>
    <t xml:space="preserve"> Co.Galway City</t>
  </si>
  <si>
    <t>An Caisleán Gearr</t>
  </si>
  <si>
    <t>Galway City East</t>
  </si>
  <si>
    <t>An Cnocán Carrach</t>
  </si>
  <si>
    <t>Galway City West</t>
  </si>
  <si>
    <t>Baile an Bhriotaigh</t>
  </si>
  <si>
    <t>Ballybaan</t>
  </si>
  <si>
    <t>Claddagh</t>
  </si>
  <si>
    <t>Eyre Square</t>
  </si>
  <si>
    <t>Lough Atalia</t>
  </si>
  <si>
    <t>Mervue</t>
  </si>
  <si>
    <t>Mionlach</t>
  </si>
  <si>
    <t>Murroogh</t>
  </si>
  <si>
    <t>Nuns Island</t>
  </si>
  <si>
    <t>Toghroinn San Niocláis</t>
  </si>
  <si>
    <t>Rahoon</t>
  </si>
  <si>
    <t>Renmore</t>
  </si>
  <si>
    <t>Rockbarton</t>
  </si>
  <si>
    <t>Salthill</t>
  </si>
  <si>
    <t>Shantalla</t>
  </si>
  <si>
    <t>Taylors Hill</t>
  </si>
  <si>
    <t>Wellpark</t>
  </si>
  <si>
    <t>Abbeydorney</t>
  </si>
  <si>
    <t xml:space="preserve"> Co.Kerry</t>
  </si>
  <si>
    <t>Kerry</t>
  </si>
  <si>
    <t>Aghadoe</t>
  </si>
  <si>
    <t>An Baile Breac</t>
  </si>
  <si>
    <t>An Baile Dubh</t>
  </si>
  <si>
    <t>An Daingean</t>
  </si>
  <si>
    <t>An Mhin Aird</t>
  </si>
  <si>
    <t>An Sráidbhaile</t>
  </si>
  <si>
    <t>An tImleach</t>
  </si>
  <si>
    <t>Arabela</t>
  </si>
  <si>
    <t>Ardea</t>
  </si>
  <si>
    <t>Ardfert</t>
  </si>
  <si>
    <t>Astee</t>
  </si>
  <si>
    <t>Baile an Sceilg</t>
  </si>
  <si>
    <t>Ballincloher</t>
  </si>
  <si>
    <t>Ballinvoher</t>
  </si>
  <si>
    <t>Ballyconry</t>
  </si>
  <si>
    <t>Ballyduff</t>
  </si>
  <si>
    <t>Ballyegan</t>
  </si>
  <si>
    <t>Castleisland</t>
  </si>
  <si>
    <t>Listowel</t>
  </si>
  <si>
    <t>Ballyhar</t>
  </si>
  <si>
    <t>Ballyheige</t>
  </si>
  <si>
    <t>Ballyhorgan</t>
  </si>
  <si>
    <t>Ballynahaglish</t>
  </si>
  <si>
    <t>Ballynorig</t>
  </si>
  <si>
    <t>Ballyseedy</t>
  </si>
  <si>
    <t>Banawn</t>
  </si>
  <si>
    <t>Banna</t>
  </si>
  <si>
    <t>Baurtregaum</t>
  </si>
  <si>
    <t>Beal</t>
  </si>
  <si>
    <t>Blennerville</t>
  </si>
  <si>
    <t>Boolteens</t>
  </si>
  <si>
    <t>Brewsterfield</t>
  </si>
  <si>
    <t>Brosna</t>
  </si>
  <si>
    <t>Cappagh</t>
  </si>
  <si>
    <t>Caragh</t>
  </si>
  <si>
    <t>Carker</t>
  </si>
  <si>
    <t>Castlecove</t>
  </si>
  <si>
    <t>Castlegregory</t>
  </si>
  <si>
    <t>Castlequin</t>
  </si>
  <si>
    <t>Cathair Dónall</t>
  </si>
  <si>
    <t>Causeway</t>
  </si>
  <si>
    <t>Cé Bhréanainn</t>
  </si>
  <si>
    <t>Ceann Trá</t>
  </si>
  <si>
    <t>Ceannúigh / Máistir Gaoithe</t>
  </si>
  <si>
    <t>Kenmare</t>
  </si>
  <si>
    <t xml:space="preserve"> 19009/19020</t>
  </si>
  <si>
    <t>Cill Chuáin</t>
  </si>
  <si>
    <t>Cill Maoilchéadair</t>
  </si>
  <si>
    <t>Cinn Aird</t>
  </si>
  <si>
    <t>Clogherbrien</t>
  </si>
  <si>
    <t>Cloontubbrid</t>
  </si>
  <si>
    <t>Clydagh</t>
  </si>
  <si>
    <t>Coolies</t>
  </si>
  <si>
    <t>Coom</t>
  </si>
  <si>
    <t>Cordal</t>
  </si>
  <si>
    <t>Crinny</t>
  </si>
  <si>
    <t>Curraghbeg</t>
  </si>
  <si>
    <t>Currans</t>
  </si>
  <si>
    <t>Deelis</t>
  </si>
  <si>
    <t>Doire Fhíonáin</t>
  </si>
  <si>
    <t>Doire Ianna / Cloon</t>
  </si>
  <si>
    <t xml:space="preserve"> 19014/19011</t>
  </si>
  <si>
    <t>Doocarrig</t>
  </si>
  <si>
    <t>Doon</t>
  </si>
  <si>
    <t>Dromin</t>
  </si>
  <si>
    <t>Drommartin</t>
  </si>
  <si>
    <t>Duagh</t>
  </si>
  <si>
    <t>Dún Chaoin</t>
  </si>
  <si>
    <t>Dún Urlann</t>
  </si>
  <si>
    <t>Dunloe</t>
  </si>
  <si>
    <t>Ennismore</t>
  </si>
  <si>
    <t>Flesk</t>
  </si>
  <si>
    <t>Glanbehy</t>
  </si>
  <si>
    <t>Glanlee</t>
  </si>
  <si>
    <t>Glanmore</t>
  </si>
  <si>
    <t>Gneeves</t>
  </si>
  <si>
    <t>Gullane</t>
  </si>
  <si>
    <t>Gunsborough</t>
  </si>
  <si>
    <t>Headfort</t>
  </si>
  <si>
    <t>Kerryhead</t>
  </si>
  <si>
    <t>Kilcummin</t>
  </si>
  <si>
    <t>Kilfeighny</t>
  </si>
  <si>
    <t>Kilfelim</t>
  </si>
  <si>
    <t>Kilflyn</t>
  </si>
  <si>
    <t>Kilgarrylander</t>
  </si>
  <si>
    <t>Kilgarvan</t>
  </si>
  <si>
    <t>Kilgobban</t>
  </si>
  <si>
    <t>Kilgobnet</t>
  </si>
  <si>
    <t>Killahan</t>
  </si>
  <si>
    <t>Killarney Rural</t>
  </si>
  <si>
    <t>Killarney Urban</t>
  </si>
  <si>
    <t>Killeentierna</t>
  </si>
  <si>
    <t>Killehenny</t>
  </si>
  <si>
    <t>Killinane</t>
  </si>
  <si>
    <t>Killorglin</t>
  </si>
  <si>
    <t>Killury</t>
  </si>
  <si>
    <t>Kilmeany</t>
  </si>
  <si>
    <t>Kilnanare</t>
  </si>
  <si>
    <t>Kilshenane</t>
  </si>
  <si>
    <t>Kiltallagh</t>
  </si>
  <si>
    <t>Kiltomy</t>
  </si>
  <si>
    <t>Knockglass</t>
  </si>
  <si>
    <t>Knocknagashel</t>
  </si>
  <si>
    <t>Knocknahoe</t>
  </si>
  <si>
    <t>Lack</t>
  </si>
  <si>
    <t>Lackabaun</t>
  </si>
  <si>
    <t>Lahard</t>
  </si>
  <si>
    <t>Lickeen</t>
  </si>
  <si>
    <t>Lislaughtin</t>
  </si>
  <si>
    <t>Lisselton</t>
  </si>
  <si>
    <t>Listowel Rural</t>
  </si>
  <si>
    <t>Listowel Urban</t>
  </si>
  <si>
    <t>Lixnaw</t>
  </si>
  <si>
    <t>Loch Luíoch</t>
  </si>
  <si>
    <t>Loughbrin</t>
  </si>
  <si>
    <t>Márthain</t>
  </si>
  <si>
    <t>Maum</t>
  </si>
  <si>
    <t>Millbrook</t>
  </si>
  <si>
    <t>Molahiffe</t>
  </si>
  <si>
    <t>Mount Eagle</t>
  </si>
  <si>
    <t>Moynsha</t>
  </si>
  <si>
    <t>Muckross</t>
  </si>
  <si>
    <t>Na Beathacha</t>
  </si>
  <si>
    <t>Newtownsandes</t>
  </si>
  <si>
    <t>O'Brennan</t>
  </si>
  <si>
    <t>Portmagee</t>
  </si>
  <si>
    <t>Ratass</t>
  </si>
  <si>
    <t>Rathea</t>
  </si>
  <si>
    <t>Rathmore</t>
  </si>
  <si>
    <t>Reen</t>
  </si>
  <si>
    <t>Rockfield</t>
  </si>
  <si>
    <t>Scartaglin</t>
  </si>
  <si>
    <t>Shronowen</t>
  </si>
  <si>
    <t>Sneem</t>
  </si>
  <si>
    <t>Tahilla</t>
  </si>
  <si>
    <t>Tarbert</t>
  </si>
  <si>
    <t>Tarmon</t>
  </si>
  <si>
    <t>Teeranearagh</t>
  </si>
  <si>
    <t>Toghroinn Fhíonáin</t>
  </si>
  <si>
    <t>Tralee Rural</t>
  </si>
  <si>
    <t>Tralee Urban</t>
  </si>
  <si>
    <t>Trienearagh</t>
  </si>
  <si>
    <t>Tubrid</t>
  </si>
  <si>
    <t>Urlee</t>
  </si>
  <si>
    <t>Valencia</t>
  </si>
  <si>
    <t>Athy East Urban</t>
  </si>
  <si>
    <t xml:space="preserve"> Co.Kildare</t>
  </si>
  <si>
    <t>Athy Rural</t>
  </si>
  <si>
    <t>Athy West Urban</t>
  </si>
  <si>
    <t>Ballaghmoon</t>
  </si>
  <si>
    <t>Ballitore</t>
  </si>
  <si>
    <t>Ballybrackan</t>
  </si>
  <si>
    <t>Ballymore Eustace</t>
  </si>
  <si>
    <t>Ballynadrumny</t>
  </si>
  <si>
    <t>Ballysax East</t>
  </si>
  <si>
    <t>Ballysax West</t>
  </si>
  <si>
    <t>Ballyshannon</t>
  </si>
  <si>
    <t>Balraheen</t>
  </si>
  <si>
    <t>Belan</t>
  </si>
  <si>
    <t>Bert</t>
  </si>
  <si>
    <t>Bodenstown</t>
  </si>
  <si>
    <t>Burtown</t>
  </si>
  <si>
    <t>Cadamstown</t>
  </si>
  <si>
    <t>Carbury</t>
  </si>
  <si>
    <t>Carnalway</t>
  </si>
  <si>
    <t>Carragh</t>
  </si>
  <si>
    <t>Carrick</t>
  </si>
  <si>
    <t>Carrigeen</t>
  </si>
  <si>
    <t>Castledermot</t>
  </si>
  <si>
    <t>Celbridge</t>
  </si>
  <si>
    <t>Clane</t>
  </si>
  <si>
    <t>Cloncurry</t>
  </si>
  <si>
    <t>Maynooth</t>
  </si>
  <si>
    <t>Kildare</t>
  </si>
  <si>
    <t>Donadea</t>
  </si>
  <si>
    <t>Donaghcumper</t>
  </si>
  <si>
    <t>Donore</t>
  </si>
  <si>
    <t>Downings</t>
  </si>
  <si>
    <t>Drehid</t>
  </si>
  <si>
    <t>Droichead Nua (Newbridge) Rural</t>
  </si>
  <si>
    <t>Newbridge</t>
  </si>
  <si>
    <t>Droichead Nua (Newbridge) Urban</t>
  </si>
  <si>
    <t>Dunfierth</t>
  </si>
  <si>
    <t>Dunmanoge</t>
  </si>
  <si>
    <t>Dunmurry</t>
  </si>
  <si>
    <t>Feighcullen</t>
  </si>
  <si>
    <t>Fontstown</t>
  </si>
  <si>
    <t>Gilltown</t>
  </si>
  <si>
    <t>Graney</t>
  </si>
  <si>
    <t>Grangemellon</t>
  </si>
  <si>
    <t>Harristown</t>
  </si>
  <si>
    <t>Inchaquire</t>
  </si>
  <si>
    <t>Kilberry</t>
  </si>
  <si>
    <t>Kilcock</t>
  </si>
  <si>
    <t>Kildangan</t>
  </si>
  <si>
    <t>Kilkea</t>
  </si>
  <si>
    <t>Killashee</t>
  </si>
  <si>
    <t>Killinthomas</t>
  </si>
  <si>
    <t>Kilmeage North</t>
  </si>
  <si>
    <t>Kilmeage South</t>
  </si>
  <si>
    <t>Kilrainy</t>
  </si>
  <si>
    <t>Kilteel</t>
  </si>
  <si>
    <t>Lackagh</t>
  </si>
  <si>
    <t>Ladytown</t>
  </si>
  <si>
    <t>Leixlip</t>
  </si>
  <si>
    <t>Lullymore</t>
  </si>
  <si>
    <t>Monasterevin</t>
  </si>
  <si>
    <t>Moone</t>
  </si>
  <si>
    <t>Morristownbiller</t>
  </si>
  <si>
    <t>Naas Rural</t>
  </si>
  <si>
    <t>Naas Urban</t>
  </si>
  <si>
    <t>Narraghmore</t>
  </si>
  <si>
    <t>Oldconnell</t>
  </si>
  <si>
    <t>Pollardstown</t>
  </si>
  <si>
    <t>Quinsborough</t>
  </si>
  <si>
    <t>Rathangan</t>
  </si>
  <si>
    <t>Rathernan</t>
  </si>
  <si>
    <t>Robertstown</t>
  </si>
  <si>
    <t>Straffan</t>
  </si>
  <si>
    <t>Thomastown</t>
  </si>
  <si>
    <t>Timahoe North</t>
  </si>
  <si>
    <t>Timahoe South</t>
  </si>
  <si>
    <t>Usk</t>
  </si>
  <si>
    <t>Windmill Cross</t>
  </si>
  <si>
    <t>Aghaviller</t>
  </si>
  <si>
    <t xml:space="preserve"> Co.Kilkenny</t>
  </si>
  <si>
    <t>Attanagh</t>
  </si>
  <si>
    <t>Balleen</t>
  </si>
  <si>
    <t>Ballinamara</t>
  </si>
  <si>
    <t>Ballincrea</t>
  </si>
  <si>
    <t>Ballybeagh</t>
  </si>
  <si>
    <t>Ballycallan</t>
  </si>
  <si>
    <t>Ballyconra</t>
  </si>
  <si>
    <t>Ballyhale</t>
  </si>
  <si>
    <t>Ballyragget</t>
  </si>
  <si>
    <t>Ballyvool</t>
  </si>
  <si>
    <t>Baunmore</t>
  </si>
  <si>
    <t>Bennettsbridge</t>
  </si>
  <si>
    <t>Boolyglass</t>
  </si>
  <si>
    <t>Bramblestown</t>
  </si>
  <si>
    <t>Brownsford</t>
  </si>
  <si>
    <t>Burnchurch</t>
  </si>
  <si>
    <t>Callan Rural</t>
  </si>
  <si>
    <t>Callan Urban</t>
  </si>
  <si>
    <t>Castlebanny</t>
  </si>
  <si>
    <t>Castlecomer</t>
  </si>
  <si>
    <t>Castlegannon</t>
  </si>
  <si>
    <t>Clara</t>
  </si>
  <si>
    <t>Clogh</t>
  </si>
  <si>
    <t>Clogharinka</t>
  </si>
  <si>
    <t>Clomantagh</t>
  </si>
  <si>
    <t>Coolaghmore</t>
  </si>
  <si>
    <t>Coolhill</t>
  </si>
  <si>
    <t>Danesfort</t>
  </si>
  <si>
    <t>Dunnamaggan</t>
  </si>
  <si>
    <t>Dunbell</t>
  </si>
  <si>
    <t>Dunkitt</t>
  </si>
  <si>
    <t>Dunmore</t>
  </si>
  <si>
    <t>Dysartmoon</t>
  </si>
  <si>
    <t>Earlstown</t>
  </si>
  <si>
    <t>Ennisnag</t>
  </si>
  <si>
    <t>Famma</t>
  </si>
  <si>
    <t>Farnoge</t>
  </si>
  <si>
    <t>Fiddown</t>
  </si>
  <si>
    <t>Freaghana</t>
  </si>
  <si>
    <t>Freshford</t>
  </si>
  <si>
    <t>Galmoy</t>
  </si>
  <si>
    <t>Glashare</t>
  </si>
  <si>
    <t>Goresbridge</t>
  </si>
  <si>
    <t>Gowran</t>
  </si>
  <si>
    <t>Graiguenamanagh</t>
  </si>
  <si>
    <t>Inistioge</t>
  </si>
  <si>
    <t>Jerpoint Church</t>
  </si>
  <si>
    <t>Jerpoint West</t>
  </si>
  <si>
    <t>Kells</t>
  </si>
  <si>
    <t>Kilbeacon</t>
  </si>
  <si>
    <t>Kilcolumb</t>
  </si>
  <si>
    <t>Kilculliheen (part)</t>
  </si>
  <si>
    <t>Kilfane</t>
  </si>
  <si>
    <t>Kilkeasy</t>
  </si>
  <si>
    <t>Kilkenny No. 1 Urban</t>
  </si>
  <si>
    <t>Kilkenny No. 2 Urban</t>
  </si>
  <si>
    <t>Kilkenny Rural</t>
  </si>
  <si>
    <t>Kilkieran</t>
  </si>
  <si>
    <t>Killahy</t>
  </si>
  <si>
    <t>Killamery</t>
  </si>
  <si>
    <t>Kilmacar</t>
  </si>
  <si>
    <t>Kilmaganny</t>
  </si>
  <si>
    <t>Kilmakevoge</t>
  </si>
  <si>
    <t>Kilmanagh</t>
  </si>
  <si>
    <t>Kiltorcan</t>
  </si>
  <si>
    <t>Knocktopher</t>
  </si>
  <si>
    <t>Lisdowney</t>
  </si>
  <si>
    <t>Listerlin</t>
  </si>
  <si>
    <t>Mallardstown</t>
  </si>
  <si>
    <t>Moneenroe</t>
  </si>
  <si>
    <t>Mothell</t>
  </si>
  <si>
    <t>Muckalee</t>
  </si>
  <si>
    <t>Piltown</t>
  </si>
  <si>
    <t>Odagh</t>
  </si>
  <si>
    <t>Outrath</t>
  </si>
  <si>
    <t>Paulstown</t>
  </si>
  <si>
    <t>Pilltown</t>
  </si>
  <si>
    <t>Pleberstown</t>
  </si>
  <si>
    <t>Pollrone</t>
  </si>
  <si>
    <t>Portnascully</t>
  </si>
  <si>
    <t>Powerstown</t>
  </si>
  <si>
    <t>Rathbeagh</t>
  </si>
  <si>
    <t>Rathealy</t>
  </si>
  <si>
    <t>Rathpatrick</t>
  </si>
  <si>
    <t>Rosbercon Rural</t>
  </si>
  <si>
    <t>Rossinan</t>
  </si>
  <si>
    <t>Scotsborough</t>
  </si>
  <si>
    <t>Shanbogh</t>
  </si>
  <si>
    <t>St. Canice</t>
  </si>
  <si>
    <t>Stonyford</t>
  </si>
  <si>
    <t>Templeorum</t>
  </si>
  <si>
    <t>The Rower</t>
  </si>
  <si>
    <t>Tiscoffin</t>
  </si>
  <si>
    <t>Tubbrid</t>
  </si>
  <si>
    <t>Tubbridbrittain</t>
  </si>
  <si>
    <t>Tullaghanbrogue</t>
  </si>
  <si>
    <t>Tullaherin</t>
  </si>
  <si>
    <t>Tullahought</t>
  </si>
  <si>
    <t>Tullaroan</t>
  </si>
  <si>
    <t>Ullard</t>
  </si>
  <si>
    <t>Ullid</t>
  </si>
  <si>
    <t>Urlingford</t>
  </si>
  <si>
    <t>Woolengrange</t>
  </si>
  <si>
    <t>Ballybrittas</t>
  </si>
  <si>
    <t xml:space="preserve"> Co.Laois</t>
  </si>
  <si>
    <t>Kildare South</t>
  </si>
  <si>
    <t>Jamestown</t>
  </si>
  <si>
    <t>Kilmullen</t>
  </si>
  <si>
    <t>Portarlington South</t>
  </si>
  <si>
    <t>Abbeyleix</t>
  </si>
  <si>
    <t>Laois–Offaly</t>
  </si>
  <si>
    <t>Aghmacart</t>
  </si>
  <si>
    <t>Arderin</t>
  </si>
  <si>
    <t>Ardough</t>
  </si>
  <si>
    <t>Arless</t>
  </si>
  <si>
    <t>Ballickmoyler</t>
  </si>
  <si>
    <t>Ballinakill</t>
  </si>
  <si>
    <t>Ballyadams</t>
  </si>
  <si>
    <t>Ballybrophy</t>
  </si>
  <si>
    <t>Ballycarroll</t>
  </si>
  <si>
    <t>Ballyfin</t>
  </si>
  <si>
    <t>Ballylehane</t>
  </si>
  <si>
    <t>Ballylynan</t>
  </si>
  <si>
    <t>Ballyroan</t>
  </si>
  <si>
    <t>Barrowhouse</t>
  </si>
  <si>
    <t>Blandsfort</t>
  </si>
  <si>
    <t>Borris-in-Ossory</t>
  </si>
  <si>
    <t>Brisha / Capard</t>
  </si>
  <si>
    <t>Borris-in-Ossory – Mountmellick</t>
  </si>
  <si>
    <t xml:space="preserve"> 08045/08046</t>
  </si>
  <si>
    <t>Cappalough</t>
  </si>
  <si>
    <t>Cardtown</t>
  </si>
  <si>
    <t>Castlecuffe</t>
  </si>
  <si>
    <t>Clash</t>
  </si>
  <si>
    <t>Clonaslee</t>
  </si>
  <si>
    <t>Clondarrig</t>
  </si>
  <si>
    <t>Clonin</t>
  </si>
  <si>
    <t>Clonkeen</t>
  </si>
  <si>
    <t>Colt</t>
  </si>
  <si>
    <t>Coolrain</t>
  </si>
  <si>
    <t>Cuffsborough</t>
  </si>
  <si>
    <t>Cullahill</t>
  </si>
  <si>
    <t>Cullenagh</t>
  </si>
  <si>
    <t>Curraclone</t>
  </si>
  <si>
    <t>Dangans</t>
  </si>
  <si>
    <t>Donaghmore</t>
  </si>
  <si>
    <t>Doonane</t>
  </si>
  <si>
    <t>Durrow</t>
  </si>
  <si>
    <t>Dysartgallen</t>
  </si>
  <si>
    <t>Emo</t>
  </si>
  <si>
    <t>Errill</t>
  </si>
  <si>
    <t>Farnans</t>
  </si>
  <si>
    <t>Fossy</t>
  </si>
  <si>
    <t>Garrymore</t>
  </si>
  <si>
    <t>Graigue</t>
  </si>
  <si>
    <t>Graigue Rural</t>
  </si>
  <si>
    <t>Grantstown</t>
  </si>
  <si>
    <t>Kilcoke</t>
  </si>
  <si>
    <t>Kilcolmanbane</t>
  </si>
  <si>
    <t>Kildellig</t>
  </si>
  <si>
    <t>Killabban</t>
  </si>
  <si>
    <t>Killermogh</t>
  </si>
  <si>
    <t>Kilnaseer</t>
  </si>
  <si>
    <t>Kyle South</t>
  </si>
  <si>
    <t>Lacka</t>
  </si>
  <si>
    <t>Luggacurren</t>
  </si>
  <si>
    <t>Marymount</t>
  </si>
  <si>
    <t>Moneenalassa</t>
  </si>
  <si>
    <t>Moneymore</t>
  </si>
  <si>
    <t>Mountmellick Rural</t>
  </si>
  <si>
    <t>Mountmellick Urban</t>
  </si>
  <si>
    <t>Mountrath</t>
  </si>
  <si>
    <t>Moyanna</t>
  </si>
  <si>
    <t>Nealstown</t>
  </si>
  <si>
    <t>O'More's Forest</t>
  </si>
  <si>
    <t>Portlaoighise Rural</t>
  </si>
  <si>
    <t>Portlaoighise Urban</t>
  </si>
  <si>
    <t>Rathaspick</t>
  </si>
  <si>
    <t>Rathdowney</t>
  </si>
  <si>
    <t>Rathsaran</t>
  </si>
  <si>
    <t>Rearymore</t>
  </si>
  <si>
    <t>Rosenallis</t>
  </si>
  <si>
    <t>Sallyford</t>
  </si>
  <si>
    <t>Shaen</t>
  </si>
  <si>
    <t>Shrule</t>
  </si>
  <si>
    <t>Timahoe</t>
  </si>
  <si>
    <t>Timogue</t>
  </si>
  <si>
    <t>Trumra</t>
  </si>
  <si>
    <t>Turra</t>
  </si>
  <si>
    <t>Vicarstown</t>
  </si>
  <si>
    <t>Aghacashel</t>
  </si>
  <si>
    <t xml:space="preserve"> Co.Leitrim</t>
  </si>
  <si>
    <t>Aghalateeve / Aghanlish</t>
  </si>
  <si>
    <t>Manorhamilton</t>
  </si>
  <si>
    <t xml:space="preserve"> 28027/28028</t>
  </si>
  <si>
    <t>Aghavas</t>
  </si>
  <si>
    <t>Aghavoghill / Melvin</t>
  </si>
  <si>
    <t xml:space="preserve"> 28029/28032</t>
  </si>
  <si>
    <t>Annaduff</t>
  </si>
  <si>
    <t>Ballaghameehan</t>
  </si>
  <si>
    <t>Ballinamore</t>
  </si>
  <si>
    <t>Barnameenagh</t>
  </si>
  <si>
    <t>Beihy</t>
  </si>
  <si>
    <t>Belhavel</t>
  </si>
  <si>
    <t>Breandrum</t>
  </si>
  <si>
    <t>Bunnybeg</t>
  </si>
  <si>
    <t>Carrick-on-Shannon</t>
  </si>
  <si>
    <t>Carrigallen East</t>
  </si>
  <si>
    <t>Carrigallen West</t>
  </si>
  <si>
    <t>Castlefore</t>
  </si>
  <si>
    <t>Cattan</t>
  </si>
  <si>
    <t>Cloonclare</t>
  </si>
  <si>
    <t>Cloone</t>
  </si>
  <si>
    <t>Cloonlogher</t>
  </si>
  <si>
    <t>Cloverhill</t>
  </si>
  <si>
    <t>Corrala</t>
  </si>
  <si>
    <t>Corriga</t>
  </si>
  <si>
    <t>Drumahaire</t>
  </si>
  <si>
    <t>Drumard</t>
  </si>
  <si>
    <t>Drumdoo</t>
  </si>
  <si>
    <t>Drumkeeran</t>
  </si>
  <si>
    <t>Drumod</t>
  </si>
  <si>
    <t>Drumreilly North</t>
  </si>
  <si>
    <t>Drumreilly South</t>
  </si>
  <si>
    <t>Drumreilly West / Drumreilly East</t>
  </si>
  <si>
    <t xml:space="preserve"> 28017/28016</t>
  </si>
  <si>
    <t>Drumshanbo</t>
  </si>
  <si>
    <t>Drumsna</t>
  </si>
  <si>
    <t>Fenagh</t>
  </si>
  <si>
    <t>Garadice</t>
  </si>
  <si>
    <t>Garvagh / Arigna</t>
  </si>
  <si>
    <t xml:space="preserve"> 28041/28034</t>
  </si>
  <si>
    <t>Glenade</t>
  </si>
  <si>
    <t>Glenaniff</t>
  </si>
  <si>
    <t>Glenboy</t>
  </si>
  <si>
    <t>Glencar</t>
  </si>
  <si>
    <t>Glenfarn</t>
  </si>
  <si>
    <t>Gortermone</t>
  </si>
  <si>
    <t>Gortnagullion</t>
  </si>
  <si>
    <t>Gowel</t>
  </si>
  <si>
    <t>Greaghglass / Stralongford</t>
  </si>
  <si>
    <t xml:space="preserve"> 28007/28011</t>
  </si>
  <si>
    <t>Gubacreeny</t>
  </si>
  <si>
    <t>Keeldra</t>
  </si>
  <si>
    <t>Keshcarrigan</t>
  </si>
  <si>
    <t>Killanummery</t>
  </si>
  <si>
    <t>Killarga</t>
  </si>
  <si>
    <t>Killygar</t>
  </si>
  <si>
    <t>Kiltubbrid</t>
  </si>
  <si>
    <t>Kiltyclogher</t>
  </si>
  <si>
    <t>Kinlough</t>
  </si>
  <si>
    <t>Lisgillock</t>
  </si>
  <si>
    <t>Lurganboy</t>
  </si>
  <si>
    <t>Mahanagh</t>
  </si>
  <si>
    <t>Moher</t>
  </si>
  <si>
    <t>Mohill</t>
  </si>
  <si>
    <t>Munakill</t>
  </si>
  <si>
    <t>Newtowngore</t>
  </si>
  <si>
    <t>Oughteragh</t>
  </si>
  <si>
    <t>Rinn</t>
  </si>
  <si>
    <t>Roosky</t>
  </si>
  <si>
    <t>Rowan</t>
  </si>
  <si>
    <t>Sramore</t>
  </si>
  <si>
    <t>St. Patrick's</t>
  </si>
  <si>
    <t>Tullaghan</t>
  </si>
  <si>
    <t>Yugan</t>
  </si>
  <si>
    <t>Abington</t>
  </si>
  <si>
    <t xml:space="preserve"> Co.Limerick</t>
  </si>
  <si>
    <t>Limerick City</t>
  </si>
  <si>
    <t>Ballybricken</t>
  </si>
  <si>
    <t>Caherconlish East</t>
  </si>
  <si>
    <t>Caherconlish West</t>
  </si>
  <si>
    <t>Glenstal</t>
  </si>
  <si>
    <t>Abbeyfeale</t>
  </si>
  <si>
    <t>Limerick County</t>
  </si>
  <si>
    <t>Adare North</t>
  </si>
  <si>
    <t>Adare South</t>
  </si>
  <si>
    <t>Anglesborough</t>
  </si>
  <si>
    <t>Ardpatrick</t>
  </si>
  <si>
    <t>Askeaton East</t>
  </si>
  <si>
    <t>Askeaton West</t>
  </si>
  <si>
    <t>Athlacca</t>
  </si>
  <si>
    <t>Aughinish</t>
  </si>
  <si>
    <t>Ballingarry</t>
  </si>
  <si>
    <t>Ballintober</t>
  </si>
  <si>
    <t>Ballyagran</t>
  </si>
  <si>
    <t>Ballyallinan</t>
  </si>
  <si>
    <t>Ballygrennan</t>
  </si>
  <si>
    <t>Ballylanders</t>
  </si>
  <si>
    <t>Ballymacshaneboy</t>
  </si>
  <si>
    <t>Ballynabanoge</t>
  </si>
  <si>
    <t>Ballynacarriga</t>
  </si>
  <si>
    <t>Ballynoe West</t>
  </si>
  <si>
    <t>Bilboa</t>
  </si>
  <si>
    <t>Boola</t>
  </si>
  <si>
    <t>Broadford</t>
  </si>
  <si>
    <t>Bruff</t>
  </si>
  <si>
    <t>Bruree</t>
  </si>
  <si>
    <t>Bulgaden</t>
  </si>
  <si>
    <t>Cahercorney</t>
  </si>
  <si>
    <t>Caherelly</t>
  </si>
  <si>
    <t>Cappamore</t>
  </si>
  <si>
    <t>Adare – Rathkeale</t>
  </si>
  <si>
    <t>Newcastle West</t>
  </si>
  <si>
    <t>Cleanglass</t>
  </si>
  <si>
    <t>Cloncagh</t>
  </si>
  <si>
    <t>Colmanswell</t>
  </si>
  <si>
    <t>Coolrus</t>
  </si>
  <si>
    <t>Craggs</t>
  </si>
  <si>
    <t>Crean</t>
  </si>
  <si>
    <t>Crecora</t>
  </si>
  <si>
    <t>Croagh</t>
  </si>
  <si>
    <t>Croom</t>
  </si>
  <si>
    <t>Cullane</t>
  </si>
  <si>
    <t>Danganbeg</t>
  </si>
  <si>
    <t>Darragh</t>
  </si>
  <si>
    <t>Doon South</t>
  </si>
  <si>
    <t>Doon West</t>
  </si>
  <si>
    <t>Dromard</t>
  </si>
  <si>
    <t>Dromcolliher</t>
  </si>
  <si>
    <t>Dromtrasna</t>
  </si>
  <si>
    <t>Dunmoylan East</t>
  </si>
  <si>
    <t>Dunmoylan West</t>
  </si>
  <si>
    <t>Dunnaman</t>
  </si>
  <si>
    <t>Duntryleague</t>
  </si>
  <si>
    <t>Emlygrennan</t>
  </si>
  <si>
    <t>Fedamore</t>
  </si>
  <si>
    <t>Feenagh</t>
  </si>
  <si>
    <t>Fleanmore</t>
  </si>
  <si>
    <t>Galbally</t>
  </si>
  <si>
    <t>Garrane</t>
  </si>
  <si>
    <t>Garryduff</t>
  </si>
  <si>
    <t>Glenagower</t>
  </si>
  <si>
    <t>Glenbrohane</t>
  </si>
  <si>
    <t>Glengort</t>
  </si>
  <si>
    <t>Glensharrold</t>
  </si>
  <si>
    <t>Glin</t>
  </si>
  <si>
    <t>Grean</t>
  </si>
  <si>
    <t>Griston</t>
  </si>
  <si>
    <t>Hospital</t>
  </si>
  <si>
    <t>Iveruss</t>
  </si>
  <si>
    <t>Kilbeheny</t>
  </si>
  <si>
    <t>Kilcornan</t>
  </si>
  <si>
    <t>Kildimo</t>
  </si>
  <si>
    <t>Kilfergus</t>
  </si>
  <si>
    <t>Kilfinnane</t>
  </si>
  <si>
    <t>Kilfinny</t>
  </si>
  <si>
    <t>Kilglass</t>
  </si>
  <si>
    <t>Kilmallock</t>
  </si>
  <si>
    <t>Kilmeedy</t>
  </si>
  <si>
    <t>Kilpeacon</t>
  </si>
  <si>
    <t>Kilscannell</t>
  </si>
  <si>
    <t>Kilteely</t>
  </si>
  <si>
    <t>Knockaderry</t>
  </si>
  <si>
    <t>Knockainy</t>
  </si>
  <si>
    <t>Knocklong</t>
  </si>
  <si>
    <t>Knocknascrow</t>
  </si>
  <si>
    <t>Lismakeery</t>
  </si>
  <si>
    <t>Loghill</t>
  </si>
  <si>
    <t>Mahoonagh</t>
  </si>
  <si>
    <t>Mohernagh</t>
  </si>
  <si>
    <t>Monagay</t>
  </si>
  <si>
    <t>Mountcollins</t>
  </si>
  <si>
    <t>Mountplummer</t>
  </si>
  <si>
    <t>Nantinan</t>
  </si>
  <si>
    <t>Newcastle Rural</t>
  </si>
  <si>
    <t>Newcastle Urban</t>
  </si>
  <si>
    <t>Oola</t>
  </si>
  <si>
    <t>Pallaskenry</t>
  </si>
  <si>
    <t>Particles</t>
  </si>
  <si>
    <t>Port</t>
  </si>
  <si>
    <t>Rathkeale Rural</t>
  </si>
  <si>
    <t>Rathkeale Urban</t>
  </si>
  <si>
    <t>Rathronan</t>
  </si>
  <si>
    <t>Riddlestown</t>
  </si>
  <si>
    <t>Riversdale</t>
  </si>
  <si>
    <t>Rockhill</t>
  </si>
  <si>
    <t>Rooskagh</t>
  </si>
  <si>
    <t>Shanagolden</t>
  </si>
  <si>
    <t>Shanid</t>
  </si>
  <si>
    <t>Templebredon</t>
  </si>
  <si>
    <t>Templeglentan</t>
  </si>
  <si>
    <t>Tobernea</t>
  </si>
  <si>
    <t>Uregare</t>
  </si>
  <si>
    <t>Abbey A</t>
  </si>
  <si>
    <t xml:space="preserve"> Co.Limerick City</t>
  </si>
  <si>
    <t>Abbey B</t>
  </si>
  <si>
    <t>Abbey C</t>
  </si>
  <si>
    <t>Abbey D</t>
  </si>
  <si>
    <t>Ballinacurra A</t>
  </si>
  <si>
    <t>Ballinacurra B</t>
  </si>
  <si>
    <t>Ballycummin</t>
  </si>
  <si>
    <t>Ballynanty</t>
  </si>
  <si>
    <t>Ballysimon</t>
  </si>
  <si>
    <t>Ballyvarra</t>
  </si>
  <si>
    <t>Castle A</t>
  </si>
  <si>
    <t>Castle B</t>
  </si>
  <si>
    <t>Castle C</t>
  </si>
  <si>
    <t>Castle D</t>
  </si>
  <si>
    <t>Castleconnell</t>
  </si>
  <si>
    <t>Coolraine</t>
  </si>
  <si>
    <t>Custom House</t>
  </si>
  <si>
    <t>Dock A</t>
  </si>
  <si>
    <t>Dock B</t>
  </si>
  <si>
    <t>Dock C</t>
  </si>
  <si>
    <t>Dock D</t>
  </si>
  <si>
    <t>Farranshone</t>
  </si>
  <si>
    <t>Galvone A</t>
  </si>
  <si>
    <t>Galvone B</t>
  </si>
  <si>
    <t>Glentworth A</t>
  </si>
  <si>
    <t>Glentworth B</t>
  </si>
  <si>
    <t>Glentworth C</t>
  </si>
  <si>
    <t>John's A</t>
  </si>
  <si>
    <t>John's B</t>
  </si>
  <si>
    <t>John's C</t>
  </si>
  <si>
    <t>Killeely A</t>
  </si>
  <si>
    <t>Killeely B</t>
  </si>
  <si>
    <t>Limerick North Rural</t>
  </si>
  <si>
    <t>Limerick South Rural</t>
  </si>
  <si>
    <t>Market</t>
  </si>
  <si>
    <t>Prospect A</t>
  </si>
  <si>
    <t>Prospect B</t>
  </si>
  <si>
    <t>Rathbane</t>
  </si>
  <si>
    <t>Roxborough</t>
  </si>
  <si>
    <t>Shannon A</t>
  </si>
  <si>
    <t>Shannon B</t>
  </si>
  <si>
    <t>Singland A</t>
  </si>
  <si>
    <t>Singland B</t>
  </si>
  <si>
    <t>St. Laurence</t>
  </si>
  <si>
    <t>Clarina</t>
  </si>
  <si>
    <t>Patrickswell</t>
  </si>
  <si>
    <t>Abbeylara</t>
  </si>
  <si>
    <t xml:space="preserve"> Co.Longford</t>
  </si>
  <si>
    <t>Longford–Westmeath</t>
  </si>
  <si>
    <t>Aghaboy</t>
  </si>
  <si>
    <t>Agharra</t>
  </si>
  <si>
    <t>Ardagh East</t>
  </si>
  <si>
    <t>Ardagh West</t>
  </si>
  <si>
    <t>Ballinalee</t>
  </si>
  <si>
    <t>Ballinamuck East</t>
  </si>
  <si>
    <t>Ballinamuck West</t>
  </si>
  <si>
    <t>Ballymahon</t>
  </si>
  <si>
    <t>Ballymuigh</t>
  </si>
  <si>
    <t>Breanrisk</t>
  </si>
  <si>
    <t>Bunlahy</t>
  </si>
  <si>
    <t>Caldragh</t>
  </si>
  <si>
    <t>Cashel East</t>
  </si>
  <si>
    <t>Cashel West</t>
  </si>
  <si>
    <t>Cloondara</t>
  </si>
  <si>
    <t>Cloonee</t>
  </si>
  <si>
    <t>Columbkille</t>
  </si>
  <si>
    <t>Coolamber</t>
  </si>
  <si>
    <t>Corboy</t>
  </si>
  <si>
    <t>Creevy</t>
  </si>
  <si>
    <t>Crosagstown</t>
  </si>
  <si>
    <t>Currygrane</t>
  </si>
  <si>
    <t>Dalystown</t>
  </si>
  <si>
    <t>Doory</t>
  </si>
  <si>
    <t>Drumgort</t>
  </si>
  <si>
    <t>Drumlish</t>
  </si>
  <si>
    <t>Drummeel</t>
  </si>
  <si>
    <t>Firry / Newgrove</t>
  </si>
  <si>
    <t>Granard</t>
  </si>
  <si>
    <t xml:space="preserve"> 09024/09035</t>
  </si>
  <si>
    <t>Forgney</t>
  </si>
  <si>
    <t>Gelshagh</t>
  </si>
  <si>
    <t>Granard Rural</t>
  </si>
  <si>
    <t>Granard Urban</t>
  </si>
  <si>
    <t>Kilcommock</t>
  </si>
  <si>
    <t>Killoe</t>
  </si>
  <si>
    <t>Knockanbaun</t>
  </si>
  <si>
    <t>Ledwithstown</t>
  </si>
  <si>
    <t>Lislea</t>
  </si>
  <si>
    <t>Longford No. 1 Urban</t>
  </si>
  <si>
    <t>Longford No. 2 Urban</t>
  </si>
  <si>
    <t>Longford Rural</t>
  </si>
  <si>
    <t>Meathas Truim</t>
  </si>
  <si>
    <t>Moatfarrell</t>
  </si>
  <si>
    <t>Mountdavis</t>
  </si>
  <si>
    <t>Moydow</t>
  </si>
  <si>
    <t>Mullanalaghta</t>
  </si>
  <si>
    <t>Newtown Forbes</t>
  </si>
  <si>
    <t>Rathcline</t>
  </si>
  <si>
    <t>Sonnagh</t>
  </si>
  <si>
    <t>Ardee Rural</t>
  </si>
  <si>
    <t xml:space="preserve"> Co.Louth</t>
  </si>
  <si>
    <t>Louth</t>
  </si>
  <si>
    <t>Ardee Urban</t>
  </si>
  <si>
    <t>Ballymascanlan</t>
  </si>
  <si>
    <t>Barronstown</t>
  </si>
  <si>
    <t>Carlingford</t>
  </si>
  <si>
    <t>Castlebellingham</t>
  </si>
  <si>
    <t>Castlering</t>
  </si>
  <si>
    <t>Collon</t>
  </si>
  <si>
    <t>Creggan Upper</t>
  </si>
  <si>
    <t>Darver</t>
  </si>
  <si>
    <t>Dromiskin</t>
  </si>
  <si>
    <t>Drumcar</t>
  </si>
  <si>
    <t>Drummullagh</t>
  </si>
  <si>
    <t>Dundalk Rural</t>
  </si>
  <si>
    <t>Dundalk</t>
  </si>
  <si>
    <t>Dundalk Urban No. 1</t>
  </si>
  <si>
    <t>Dundalk Urban No. 2</t>
  </si>
  <si>
    <t>Dundalk Urban No. 3</t>
  </si>
  <si>
    <t>Dundalk Urban No. 4</t>
  </si>
  <si>
    <t>Dunleer</t>
  </si>
  <si>
    <t>Dysart</t>
  </si>
  <si>
    <t>Fair Gate</t>
  </si>
  <si>
    <t>Faughart</t>
  </si>
  <si>
    <t>Greenore</t>
  </si>
  <si>
    <t>Haggardstown</t>
  </si>
  <si>
    <t>Jenkinstown</t>
  </si>
  <si>
    <t>Killanny</t>
  </si>
  <si>
    <t>Mansfieldstown</t>
  </si>
  <si>
    <t>Monasterboice</t>
  </si>
  <si>
    <t>Mullary</t>
  </si>
  <si>
    <t>Rathcor</t>
  </si>
  <si>
    <t>Ravensdale</t>
  </si>
  <si>
    <t>St. Laurence Gate</t>
  </si>
  <si>
    <t>St. Mary's (Part Urban)</t>
  </si>
  <si>
    <t>St. Peter's</t>
  </si>
  <si>
    <t>Stabannan</t>
  </si>
  <si>
    <t>Tallanstown</t>
  </si>
  <si>
    <t>Termonfeckin</t>
  </si>
  <si>
    <t>West Gate</t>
  </si>
  <si>
    <t>Cong</t>
  </si>
  <si>
    <t xml:space="preserve"> Co.Mayo</t>
  </si>
  <si>
    <t>Dalgan</t>
  </si>
  <si>
    <t>Houndswood</t>
  </si>
  <si>
    <t>Kilmaine</t>
  </si>
  <si>
    <t>Neale</t>
  </si>
  <si>
    <t>Abhainn Bhrain</t>
  </si>
  <si>
    <t>Mayo</t>
  </si>
  <si>
    <t>Acaill</t>
  </si>
  <si>
    <t>Aghagower North</t>
  </si>
  <si>
    <t>Aghagower South</t>
  </si>
  <si>
    <t>Aghamore</t>
  </si>
  <si>
    <t>Aillemore</t>
  </si>
  <si>
    <t>An Cheapaigh Dhuibh</t>
  </si>
  <si>
    <t>An Corrán</t>
  </si>
  <si>
    <t>An Geata Mór Theas</t>
  </si>
  <si>
    <t>An Geata Mór Thuaidh</t>
  </si>
  <si>
    <t>Ardnaree North</t>
  </si>
  <si>
    <t>Ardnaree South Rural</t>
  </si>
  <si>
    <t>Ardnaree South Urban</t>
  </si>
  <si>
    <t>Attymass East</t>
  </si>
  <si>
    <t>Attymass West</t>
  </si>
  <si>
    <t>Baile an Chalaidh</t>
  </si>
  <si>
    <t>Baile Óbha</t>
  </si>
  <si>
    <t>Balla</t>
  </si>
  <si>
    <t>Ballina Rural</t>
  </si>
  <si>
    <t>Ballina Urban</t>
  </si>
  <si>
    <t>Ballinafad</t>
  </si>
  <si>
    <t>Ballindine</t>
  </si>
  <si>
    <t>Ballinrobe</t>
  </si>
  <si>
    <t>Ballycastle</t>
  </si>
  <si>
    <t>Ballycroy North</t>
  </si>
  <si>
    <t>Ballycroy South</t>
  </si>
  <si>
    <t>Ballyhaunis</t>
  </si>
  <si>
    <t>Ballyhean</t>
  </si>
  <si>
    <t>Ballyhowly</t>
  </si>
  <si>
    <t>Ballynagoraher</t>
  </si>
  <si>
    <t>Ballysakeery</t>
  </si>
  <si>
    <t>Bangor</t>
  </si>
  <si>
    <t>Barr Rúscaí</t>
  </si>
  <si>
    <t>Béal an Mhuirthead</t>
  </si>
  <si>
    <t>Béal Deirg Mór</t>
  </si>
  <si>
    <t>Bekan</t>
  </si>
  <si>
    <t>Bellavary</t>
  </si>
  <si>
    <t>Bohola</t>
  </si>
  <si>
    <t>Brackloon</t>
  </si>
  <si>
    <t>Breaghwy</t>
  </si>
  <si>
    <t>Bunaveela</t>
  </si>
  <si>
    <t>Burren</t>
  </si>
  <si>
    <t>Burriscarra</t>
  </si>
  <si>
    <t>Callow</t>
  </si>
  <si>
    <t>Caraun</t>
  </si>
  <si>
    <t>Carrowmore</t>
  </si>
  <si>
    <t>Castlebar Rural (part)</t>
  </si>
  <si>
    <t>Castlebar Urban</t>
  </si>
  <si>
    <t>Clare Island</t>
  </si>
  <si>
    <t>Claremorris</t>
  </si>
  <si>
    <t>Castlebar</t>
  </si>
  <si>
    <t>Westport</t>
  </si>
  <si>
    <t>Cloghermore</t>
  </si>
  <si>
    <t>Cloonmore</t>
  </si>
  <si>
    <t>Cnoc an Daimh</t>
  </si>
  <si>
    <t>Cnoc na Lobhar</t>
  </si>
  <si>
    <t>Cnoc na Ráithe</t>
  </si>
  <si>
    <t>Coolnaha</t>
  </si>
  <si>
    <t>Coonard</t>
  </si>
  <si>
    <t>Course</t>
  </si>
  <si>
    <t>Croaghmoyle</t>
  </si>
  <si>
    <t>Croaghpatrick</t>
  </si>
  <si>
    <t>Crossboyne</t>
  </si>
  <si>
    <t>Crossmolina North</t>
  </si>
  <si>
    <t>Crossmolina South</t>
  </si>
  <si>
    <t>Cuildoo</t>
  </si>
  <si>
    <t>Culnacleha</t>
  </si>
  <si>
    <t>Deel</t>
  </si>
  <si>
    <t>Derryloughan</t>
  </si>
  <si>
    <t>Doocastle</t>
  </si>
  <si>
    <t>Dumha Éige</t>
  </si>
  <si>
    <t>Emlagh</t>
  </si>
  <si>
    <t>Erriff</t>
  </si>
  <si>
    <t>Fortland</t>
  </si>
  <si>
    <t>Gleann Chaisil</t>
  </si>
  <si>
    <t>Gleann na Muaidhe</t>
  </si>
  <si>
    <t>Glenco / Sheskin</t>
  </si>
  <si>
    <t>Belmullet</t>
  </si>
  <si>
    <t xml:space="preserve"> 29058/29065</t>
  </si>
  <si>
    <t>Glenhest</t>
  </si>
  <si>
    <t>Guala Mhór</t>
  </si>
  <si>
    <t>Hollymount</t>
  </si>
  <si>
    <t>Islandeady</t>
  </si>
  <si>
    <t>Kilbeagh</t>
  </si>
  <si>
    <t>Kilcolman</t>
  </si>
  <si>
    <t>Kilcommon</t>
  </si>
  <si>
    <t>Kilfian East</t>
  </si>
  <si>
    <t>Kilfian South</t>
  </si>
  <si>
    <t>Kilfian West</t>
  </si>
  <si>
    <t>Kilgeever</t>
  </si>
  <si>
    <t>Kilkelly</t>
  </si>
  <si>
    <t>Killala</t>
  </si>
  <si>
    <t>Killavally</t>
  </si>
  <si>
    <t>Killedan</t>
  </si>
  <si>
    <t>Kilmaclasser</t>
  </si>
  <si>
    <t>Kilmeena</t>
  </si>
  <si>
    <t>Kilmovee</t>
  </si>
  <si>
    <t>Kilsallagh</t>
  </si>
  <si>
    <t>Kiltamagh</t>
  </si>
  <si>
    <t>Kilvine</t>
  </si>
  <si>
    <t>Knock North</t>
  </si>
  <si>
    <t>Knock South</t>
  </si>
  <si>
    <t>Lackan North</t>
  </si>
  <si>
    <t>Lackan South</t>
  </si>
  <si>
    <t>Letterbrick</t>
  </si>
  <si>
    <t>Loughanboy</t>
  </si>
  <si>
    <t>Louisburgh</t>
  </si>
  <si>
    <t>Manulla</t>
  </si>
  <si>
    <t>Moing na Bó</t>
  </si>
  <si>
    <t>Mount Falcon</t>
  </si>
  <si>
    <t>Murneen</t>
  </si>
  <si>
    <t>Na Monga</t>
  </si>
  <si>
    <t>Newbrook</t>
  </si>
  <si>
    <t>Newport East</t>
  </si>
  <si>
    <t>Newport West</t>
  </si>
  <si>
    <t>Owennadornaun / Bundorragha</t>
  </si>
  <si>
    <t xml:space="preserve"> 29150/29130</t>
  </si>
  <si>
    <t>Partraí</t>
  </si>
  <si>
    <t>Pontoon</t>
  </si>
  <si>
    <t>Rathoma</t>
  </si>
  <si>
    <t>Roslee</t>
  </si>
  <si>
    <t>Sallymount</t>
  </si>
  <si>
    <t>Slievemahanagh</t>
  </si>
  <si>
    <t>Slievemore</t>
  </si>
  <si>
    <t>Sraheen</t>
  </si>
  <si>
    <t>Srahmore</t>
  </si>
  <si>
    <t>Strade</t>
  </si>
  <si>
    <t>Swineford</t>
  </si>
  <si>
    <t>Tagheen</t>
  </si>
  <si>
    <t>Tamhnaigh na Graí</t>
  </si>
  <si>
    <t>Toocananagh</t>
  </si>
  <si>
    <t>Toomore</t>
  </si>
  <si>
    <t>Tumgesh</t>
  </si>
  <si>
    <t>Turlough</t>
  </si>
  <si>
    <t>Urlaur</t>
  </si>
  <si>
    <t>Westport Rural</t>
  </si>
  <si>
    <t>Westport Urban</t>
  </si>
  <si>
    <t xml:space="preserve"> Co.Meath</t>
  </si>
  <si>
    <t>Carrickleck</t>
  </si>
  <si>
    <t>Kilmainham</t>
  </si>
  <si>
    <t>Moybolgue</t>
  </si>
  <si>
    <t>Posseckstown</t>
  </si>
  <si>
    <t>Trohanny</t>
  </si>
  <si>
    <t>Julianstown</t>
  </si>
  <si>
    <t>St. Mary's (Part Rural)</t>
  </si>
  <si>
    <t>An Ráth Mhór</t>
  </si>
  <si>
    <t>Ardbraccan</t>
  </si>
  <si>
    <t>Ardcath</t>
  </si>
  <si>
    <t>Ardmulchan</t>
  </si>
  <si>
    <t>Ardnamullan</t>
  </si>
  <si>
    <t>Baile Átha Buí</t>
  </si>
  <si>
    <t>Ballinlough</t>
  </si>
  <si>
    <t>Ballyboggan</t>
  </si>
  <si>
    <t>Balrathboyne</t>
  </si>
  <si>
    <t>Bective</t>
  </si>
  <si>
    <t>Burry</t>
  </si>
  <si>
    <t>Castlejordan</t>
  </si>
  <si>
    <t>Castlekeeran</t>
  </si>
  <si>
    <t>Castlerickard</t>
  </si>
  <si>
    <t>Ceannanus Mór (Kells) Rural</t>
  </si>
  <si>
    <t>Ceannanus Mór (Kells) Urban</t>
  </si>
  <si>
    <t>Cill Bhríde</t>
  </si>
  <si>
    <t>Cloghbrack</t>
  </si>
  <si>
    <t>Clonmacduff</t>
  </si>
  <si>
    <t>Crossakeel</t>
  </si>
  <si>
    <t>Cruicetown</t>
  </si>
  <si>
    <t>Culmullin</t>
  </si>
  <si>
    <t>Domhnach Phádraig</t>
  </si>
  <si>
    <t>Drumcondra</t>
  </si>
  <si>
    <t>Duleek</t>
  </si>
  <si>
    <t>Dunboyne</t>
  </si>
  <si>
    <t>Dunshaughlin</t>
  </si>
  <si>
    <t>Gallow</t>
  </si>
  <si>
    <t>Galtrim</t>
  </si>
  <si>
    <t>Girley</t>
  </si>
  <si>
    <t>Grangegeeth</t>
  </si>
  <si>
    <t>Grennanstown</t>
  </si>
  <si>
    <t>Hill of Down</t>
  </si>
  <si>
    <t>Innfield</t>
  </si>
  <si>
    <t>Kentstown</t>
  </si>
  <si>
    <t>Kilbrew</t>
  </si>
  <si>
    <t>Kilcooly</t>
  </si>
  <si>
    <t>Kildalkey</t>
  </si>
  <si>
    <t>Killaconnigan</t>
  </si>
  <si>
    <t>Killallon</t>
  </si>
  <si>
    <t>Killary</t>
  </si>
  <si>
    <t>Killyon</t>
  </si>
  <si>
    <t>Kilmessan</t>
  </si>
  <si>
    <t>Kilmore</t>
  </si>
  <si>
    <t>Kilskeer</t>
  </si>
  <si>
    <t>Knocklough</t>
  </si>
  <si>
    <t>Laracor</t>
  </si>
  <si>
    <t>Loughan</t>
  </si>
  <si>
    <t>Maperath</t>
  </si>
  <si>
    <t>Martry</t>
  </si>
  <si>
    <t>Mellifont</t>
  </si>
  <si>
    <t>Moylagh</t>
  </si>
  <si>
    <t>Moynalty</t>
  </si>
  <si>
    <t>Navan Rural</t>
  </si>
  <si>
    <t>Navan Urban</t>
  </si>
  <si>
    <t>Nobber</t>
  </si>
  <si>
    <t>Oldcastle</t>
  </si>
  <si>
    <t>Painestown</t>
  </si>
  <si>
    <t>Rahinstown</t>
  </si>
  <si>
    <t>Rathfeigh</t>
  </si>
  <si>
    <t>Rathkenny</t>
  </si>
  <si>
    <t>Rathmolyon</t>
  </si>
  <si>
    <t>Ratoath</t>
  </si>
  <si>
    <t>Rodanstown</t>
  </si>
  <si>
    <t>Skreen</t>
  </si>
  <si>
    <t>Slane</t>
  </si>
  <si>
    <t>Stackallan</t>
  </si>
  <si>
    <t>Staholmog</t>
  </si>
  <si>
    <t>Stamullin</t>
  </si>
  <si>
    <t>Stonefield</t>
  </si>
  <si>
    <t>Summerhill</t>
  </si>
  <si>
    <t>Tailtin</t>
  </si>
  <si>
    <t>Tara</t>
  </si>
  <si>
    <t>Trim Rural</t>
  </si>
  <si>
    <t>Trim Urban</t>
  </si>
  <si>
    <t>Aghabog</t>
  </si>
  <si>
    <t xml:space="preserve"> Co.Monaghan</t>
  </si>
  <si>
    <t>Anketell Grove</t>
  </si>
  <si>
    <t>Annayalla</t>
  </si>
  <si>
    <t>Anny</t>
  </si>
  <si>
    <t>Ballybay Rural</t>
  </si>
  <si>
    <t>Ballybay Urban</t>
  </si>
  <si>
    <t>Ballymackney</t>
  </si>
  <si>
    <t>Bellanode</t>
  </si>
  <si>
    <t>Bellatrain</t>
  </si>
  <si>
    <t>Bocks</t>
  </si>
  <si>
    <t>Bragan</t>
  </si>
  <si>
    <t>Broomfield</t>
  </si>
  <si>
    <t>Caddagh</t>
  </si>
  <si>
    <t>Carrickaslane</t>
  </si>
  <si>
    <t>Carrickatee</t>
  </si>
  <si>
    <t>Carrickmacross Rural</t>
  </si>
  <si>
    <t>Carrickmacross Urban</t>
  </si>
  <si>
    <t>Castleblayney Rural</t>
  </si>
  <si>
    <t>Castleblayney Urban</t>
  </si>
  <si>
    <t>Castleshane</t>
  </si>
  <si>
    <t>Church Hill</t>
  </si>
  <si>
    <t>Clones</t>
  </si>
  <si>
    <t>Clones Rural</t>
  </si>
  <si>
    <t>Clones Urban</t>
  </si>
  <si>
    <t>Clontibret</t>
  </si>
  <si>
    <t>Cormeen</t>
  </si>
  <si>
    <t>Corracharra</t>
  </si>
  <si>
    <t>Creeve</t>
  </si>
  <si>
    <t>Cremartin</t>
  </si>
  <si>
    <t>Crossalare</t>
  </si>
  <si>
    <t>Currin</t>
  </si>
  <si>
    <t>Dawsongrove</t>
  </si>
  <si>
    <t>Derrygorry</t>
  </si>
  <si>
    <t>Donaghmoyne</t>
  </si>
  <si>
    <t>Drum</t>
  </si>
  <si>
    <t>Drumboory</t>
  </si>
  <si>
    <t>Drumcarrow</t>
  </si>
  <si>
    <t>Drumgurra</t>
  </si>
  <si>
    <t>Drumhillagh</t>
  </si>
  <si>
    <t>Drummully</t>
  </si>
  <si>
    <t>Drumsnat</t>
  </si>
  <si>
    <t>Emyvale</t>
  </si>
  <si>
    <t>Enagh</t>
  </si>
  <si>
    <t>Monaghan</t>
  </si>
  <si>
    <t>Carrickmacross-Castleblayney</t>
  </si>
  <si>
    <t>Figullar</t>
  </si>
  <si>
    <t>Glaslough</t>
  </si>
  <si>
    <t>Greagh</t>
  </si>
  <si>
    <t>Inishkeen</t>
  </si>
  <si>
    <t>Killeevan</t>
  </si>
  <si>
    <t>Killylough</t>
  </si>
  <si>
    <t>Killynenagh</t>
  </si>
  <si>
    <t>Kiltybegs</t>
  </si>
  <si>
    <t>Laragh</t>
  </si>
  <si>
    <t>Lisnaveane</t>
  </si>
  <si>
    <t>Lough fea</t>
  </si>
  <si>
    <t>Monaghan Rural</t>
  </si>
  <si>
    <t>Monaghan Urban</t>
  </si>
  <si>
    <t>Mullyash</t>
  </si>
  <si>
    <t>Newbliss</t>
  </si>
  <si>
    <t>Rackwallace</t>
  </si>
  <si>
    <t>Raferagh</t>
  </si>
  <si>
    <t>Scotstown</t>
  </si>
  <si>
    <t>Shanmullagh</t>
  </si>
  <si>
    <t>Sheskin</t>
  </si>
  <si>
    <t>St. Tierney</t>
  </si>
  <si>
    <t>Tedavnet</t>
  </si>
  <si>
    <t>Tehallan</t>
  </si>
  <si>
    <t>Tullycorbet</t>
  </si>
  <si>
    <t>Portarlington North</t>
  </si>
  <si>
    <t xml:space="preserve"> Co.Offaly</t>
  </si>
  <si>
    <t>Aghancon</t>
  </si>
  <si>
    <t>Ballincor</t>
  </si>
  <si>
    <t>Ballyburly</t>
  </si>
  <si>
    <t>Ballycommon</t>
  </si>
  <si>
    <t>Ballycumber</t>
  </si>
  <si>
    <t>Ballymacwilliam</t>
  </si>
  <si>
    <t>Ballyshear</t>
  </si>
  <si>
    <t>Banagher</t>
  </si>
  <si>
    <t>Barna</t>
  </si>
  <si>
    <t>Bawn</t>
  </si>
  <si>
    <t>Birr Rural</t>
  </si>
  <si>
    <t>Birr Urban</t>
  </si>
  <si>
    <t>Bracknagh</t>
  </si>
  <si>
    <t>Broughal</t>
  </si>
  <si>
    <t>Cangort</t>
  </si>
  <si>
    <t>Cappancur</t>
  </si>
  <si>
    <t>Cloghan</t>
  </si>
  <si>
    <t>Clonbulloge</t>
  </si>
  <si>
    <t>Clonmacnoise</t>
  </si>
  <si>
    <t>Clonygowan</t>
  </si>
  <si>
    <t>Croghan</t>
  </si>
  <si>
    <t>Cullenwaine</t>
  </si>
  <si>
    <t>Daingean</t>
  </si>
  <si>
    <t>Derrinboy</t>
  </si>
  <si>
    <t>Derryad</t>
  </si>
  <si>
    <t>Derrycooley</t>
  </si>
  <si>
    <t>Dromoyle</t>
  </si>
  <si>
    <t>Drumcullen</t>
  </si>
  <si>
    <t>Dunkerrin</t>
  </si>
  <si>
    <t>Edenderry Rural</t>
  </si>
  <si>
    <t>Edenderry Urban</t>
  </si>
  <si>
    <t>Eglish</t>
  </si>
  <si>
    <t>Esker / Ballaghassaan</t>
  </si>
  <si>
    <t>Edenderry</t>
  </si>
  <si>
    <t xml:space="preserve"> 12043/12034</t>
  </si>
  <si>
    <t>Ettagh</t>
  </si>
  <si>
    <t>Ferbane</t>
  </si>
  <si>
    <t>Gallen</t>
  </si>
  <si>
    <t>Geashill</t>
  </si>
  <si>
    <t>Gorteen</t>
  </si>
  <si>
    <t>Birr</t>
  </si>
  <si>
    <t>Tullamore</t>
  </si>
  <si>
    <t>Hammerlane</t>
  </si>
  <si>
    <t>Hinds</t>
  </si>
  <si>
    <t>Huntston</t>
  </si>
  <si>
    <t>Kilclonfert</t>
  </si>
  <si>
    <t>Kilcormac</t>
  </si>
  <si>
    <t>Kilcumreragh</t>
  </si>
  <si>
    <t>Killeigh</t>
  </si>
  <si>
    <t>Killooly</t>
  </si>
  <si>
    <t>Killoughy</t>
  </si>
  <si>
    <t>Kinnitty</t>
  </si>
  <si>
    <t>Knockbarron</t>
  </si>
  <si>
    <t>Knockdrin</t>
  </si>
  <si>
    <t>Lea</t>
  </si>
  <si>
    <t>Letter</t>
  </si>
  <si>
    <t>Lumcloon</t>
  </si>
  <si>
    <t>Lusmagh</t>
  </si>
  <si>
    <t>Monasteroris</t>
  </si>
  <si>
    <t>Mountbriscoe</t>
  </si>
  <si>
    <t>Mounterin</t>
  </si>
  <si>
    <t>Mountheaton</t>
  </si>
  <si>
    <t>Moyclare</t>
  </si>
  <si>
    <t>O'Dempsey</t>
  </si>
  <si>
    <t>Raheenakeeran</t>
  </si>
  <si>
    <t>Rathfeston</t>
  </si>
  <si>
    <t>Rathrobin</t>
  </si>
  <si>
    <t>Roscomroe</t>
  </si>
  <si>
    <t>Screggan</t>
  </si>
  <si>
    <t>Seirkieran</t>
  </si>
  <si>
    <t>Shannonbridge</t>
  </si>
  <si>
    <t>Shannonharbour</t>
  </si>
  <si>
    <t>Shinrone</t>
  </si>
  <si>
    <t>Silverbrook</t>
  </si>
  <si>
    <t>Srah</t>
  </si>
  <si>
    <t>Templeharry</t>
  </si>
  <si>
    <t>Tinamuck</t>
  </si>
  <si>
    <t>Tinnycross</t>
  </si>
  <si>
    <t>Tullamore Rural</t>
  </si>
  <si>
    <t>Tullamore Urban</t>
  </si>
  <si>
    <t>Aghafin</t>
  </si>
  <si>
    <t xml:space="preserve"> Co.Roscommon</t>
  </si>
  <si>
    <t>Annaghmore</t>
  </si>
  <si>
    <t>Artagh North</t>
  </si>
  <si>
    <t>Artagh South</t>
  </si>
  <si>
    <t>Athleague East</t>
  </si>
  <si>
    <t>Athleague West</t>
  </si>
  <si>
    <t>Athlone West Rural</t>
  </si>
  <si>
    <t>Aughrim East</t>
  </si>
  <si>
    <t>Aughrim West</t>
  </si>
  <si>
    <t>Ballaghaderreen</t>
  </si>
  <si>
    <t>Ballydangan</t>
  </si>
  <si>
    <t>Ballyfarnan</t>
  </si>
  <si>
    <t>Ballyformoyle</t>
  </si>
  <si>
    <t>Ballygarden</t>
  </si>
  <si>
    <t>Baslick</t>
  </si>
  <si>
    <t>Bellanagare</t>
  </si>
  <si>
    <t>Boyle Rural</t>
  </si>
  <si>
    <t>Boyle Urban</t>
  </si>
  <si>
    <t>Breedoge</t>
  </si>
  <si>
    <t>Buckill</t>
  </si>
  <si>
    <t>Bumlin</t>
  </si>
  <si>
    <t>Caltragh</t>
  </si>
  <si>
    <t>Cams</t>
  </si>
  <si>
    <t>Carnagh</t>
  </si>
  <si>
    <t>Carrowduff</t>
  </si>
  <si>
    <t>Carrowreagh</t>
  </si>
  <si>
    <t>Castleplunket</t>
  </si>
  <si>
    <t>Castlereagh</t>
  </si>
  <si>
    <t>Castlesampson</t>
  </si>
  <si>
    <t>Castleteheen</t>
  </si>
  <si>
    <t>Cloonburren</t>
  </si>
  <si>
    <t>Cloonfinlough</t>
  </si>
  <si>
    <t>Cloonfower</t>
  </si>
  <si>
    <t>Cloonown</t>
  </si>
  <si>
    <t>Cloonteen</t>
  </si>
  <si>
    <t>Cloontuskert</t>
  </si>
  <si>
    <t>Cloonygormican</t>
  </si>
  <si>
    <t>Cloonyquin</t>
  </si>
  <si>
    <t>Coolougher</t>
  </si>
  <si>
    <t>Crannagh</t>
  </si>
  <si>
    <t>Creagh</t>
  </si>
  <si>
    <t>Boyle</t>
  </si>
  <si>
    <t>Cregga</t>
  </si>
  <si>
    <t>Crossna</t>
  </si>
  <si>
    <t>Culliagh</t>
  </si>
  <si>
    <t>Drumdaff</t>
  </si>
  <si>
    <t>Drumlosh</t>
  </si>
  <si>
    <t>Dunamon</t>
  </si>
  <si>
    <t>Elia</t>
  </si>
  <si>
    <t>Elphin</t>
  </si>
  <si>
    <t>Estersnow</t>
  </si>
  <si>
    <t>Fairymount</t>
  </si>
  <si>
    <t>Frenchpark</t>
  </si>
  <si>
    <t>Fuerty</t>
  </si>
  <si>
    <t>Keadew</t>
  </si>
  <si>
    <t>Kilbride North</t>
  </si>
  <si>
    <t>Kilbride South</t>
  </si>
  <si>
    <t>Kilbryan</t>
  </si>
  <si>
    <t>Kilcar</t>
  </si>
  <si>
    <t>Kilcolagh</t>
  </si>
  <si>
    <t>Kilgefin</t>
  </si>
  <si>
    <t>Kilglass North</t>
  </si>
  <si>
    <t>Kilglass South</t>
  </si>
  <si>
    <t>Killavackan</t>
  </si>
  <si>
    <t>Killukin</t>
  </si>
  <si>
    <t>Roscommon</t>
  </si>
  <si>
    <t>Killummod</t>
  </si>
  <si>
    <t>Kilmacumsy</t>
  </si>
  <si>
    <t>Kilteevan</t>
  </si>
  <si>
    <t>Kiltoom</t>
  </si>
  <si>
    <t>Lackan</t>
  </si>
  <si>
    <t>Lecarrow</t>
  </si>
  <si>
    <t>Lisgarve / Mantua</t>
  </si>
  <si>
    <t xml:space="preserve"> 30046/30048</t>
  </si>
  <si>
    <t>Lismaha</t>
  </si>
  <si>
    <t>Lissonuffy</t>
  </si>
  <si>
    <t>Lough Allen / Altagowlan</t>
  </si>
  <si>
    <t xml:space="preserve"> 30047/30025</t>
  </si>
  <si>
    <t>Loughglinn</t>
  </si>
  <si>
    <t>Moore</t>
  </si>
  <si>
    <t>Mote</t>
  </si>
  <si>
    <t>Oakport</t>
  </si>
  <si>
    <t>Ogulla</t>
  </si>
  <si>
    <t>Rockingham</t>
  </si>
  <si>
    <t>Roscommon Rural</t>
  </si>
  <si>
    <t>Roscommon Urban</t>
  </si>
  <si>
    <t>Rosmoylan</t>
  </si>
  <si>
    <t>Rushfield</t>
  </si>
  <si>
    <t>Strokestown</t>
  </si>
  <si>
    <t>Taghmaconnell</t>
  </si>
  <si>
    <t>Termonbarry</t>
  </si>
  <si>
    <t>Tivannagh</t>
  </si>
  <si>
    <t>Tulsk</t>
  </si>
  <si>
    <t>Tumna North</t>
  </si>
  <si>
    <t>Tumna South</t>
  </si>
  <si>
    <t>Turrock</t>
  </si>
  <si>
    <t>Achonry East</t>
  </si>
  <si>
    <t xml:space="preserve"> Co.Sligo</t>
  </si>
  <si>
    <t>Achonry West</t>
  </si>
  <si>
    <t>Aclare</t>
  </si>
  <si>
    <t>Aghanagh</t>
  </si>
  <si>
    <t>Aughris</t>
  </si>
  <si>
    <t>Ballintogher East</t>
  </si>
  <si>
    <t>Ballintogher West</t>
  </si>
  <si>
    <t>Ballymote</t>
  </si>
  <si>
    <t>Ballynashee</t>
  </si>
  <si>
    <t>Ballysadare East</t>
  </si>
  <si>
    <t>Ballysadare West</t>
  </si>
  <si>
    <t>Banada</t>
  </si>
  <si>
    <t>Branchfield / Carrownaskeagh</t>
  </si>
  <si>
    <t>Ballymote – Tubbercurry</t>
  </si>
  <si>
    <t xml:space="preserve"> 31067/31069</t>
  </si>
  <si>
    <t>Breencorragh</t>
  </si>
  <si>
    <t>Bricklieve</t>
  </si>
  <si>
    <t>Buncrowey</t>
  </si>
  <si>
    <t>Calry</t>
  </si>
  <si>
    <t>Carney</t>
  </si>
  <si>
    <t>Carrickbanagher</t>
  </si>
  <si>
    <t>Cartron</t>
  </si>
  <si>
    <t>Castleconor East</t>
  </si>
  <si>
    <t>Castleconor West</t>
  </si>
  <si>
    <t>Cliffony North</t>
  </si>
  <si>
    <t>Cliffony South</t>
  </si>
  <si>
    <t>Cloonoghill</t>
  </si>
  <si>
    <t>Collooney</t>
  </si>
  <si>
    <t>Coolaney</t>
  </si>
  <si>
    <t>Coolavin</t>
  </si>
  <si>
    <t>Cuilmore</t>
  </si>
  <si>
    <t>Dromard East</t>
  </si>
  <si>
    <t>Dromard West</t>
  </si>
  <si>
    <t>Drumcliff East</t>
  </si>
  <si>
    <t>Drumcliff West</t>
  </si>
  <si>
    <t>Drumcolumb</t>
  </si>
  <si>
    <t>Drumfin</t>
  </si>
  <si>
    <t>Drumrat</t>
  </si>
  <si>
    <t>Easky East</t>
  </si>
  <si>
    <t>Easky West</t>
  </si>
  <si>
    <t>Glendarragh</t>
  </si>
  <si>
    <t>Kilfree</t>
  </si>
  <si>
    <t>Killadoon</t>
  </si>
  <si>
    <t>Killaraght</t>
  </si>
  <si>
    <t>Kilmacowen</t>
  </si>
  <si>
    <t>Kilmacteige</t>
  </si>
  <si>
    <t>Kilmactranny</t>
  </si>
  <si>
    <t>Kilshalvy</t>
  </si>
  <si>
    <t>Kilturra</t>
  </si>
  <si>
    <t>Knockaree</t>
  </si>
  <si>
    <t>Lakeview</t>
  </si>
  <si>
    <t>Lisconny</t>
  </si>
  <si>
    <t>Lissadill East</t>
  </si>
  <si>
    <t>Lissadill North</t>
  </si>
  <si>
    <t>Lissadill West</t>
  </si>
  <si>
    <t>Loughill / Cloonacool</t>
  </si>
  <si>
    <t xml:space="preserve"> 31078/31071</t>
  </si>
  <si>
    <t>Owenmore</t>
  </si>
  <si>
    <t>Rathmacurkey</t>
  </si>
  <si>
    <t>Rossinver East</t>
  </si>
  <si>
    <t>Rossinver West</t>
  </si>
  <si>
    <t>Shancough</t>
  </si>
  <si>
    <t>Sligo East</t>
  </si>
  <si>
    <t>Sligo North</t>
  </si>
  <si>
    <t>Sligo West</t>
  </si>
  <si>
    <t>Streamstown</t>
  </si>
  <si>
    <t>Temple</t>
  </si>
  <si>
    <t>Templeboy North</t>
  </si>
  <si>
    <t>Templeboy South / Mullagheruse</t>
  </si>
  <si>
    <t xml:space="preserve"> 31031/31027</t>
  </si>
  <si>
    <t>Templevanny</t>
  </si>
  <si>
    <t>Tobercurry</t>
  </si>
  <si>
    <t>Toberpatrick East</t>
  </si>
  <si>
    <t>Toberpatrick West</t>
  </si>
  <si>
    <t>Toomour</t>
  </si>
  <si>
    <t>Birdhill</t>
  </si>
  <si>
    <t xml:space="preserve"> Co.Tipperary</t>
  </si>
  <si>
    <t>Kilcomenty</t>
  </si>
  <si>
    <t>Newport</t>
  </si>
  <si>
    <t>Tipperary</t>
  </si>
  <si>
    <t>Aghnameadle</t>
  </si>
  <si>
    <t>Aglishcloghane</t>
  </si>
  <si>
    <t>Anner</t>
  </si>
  <si>
    <t>Ardcrony</t>
  </si>
  <si>
    <t>Ardfinnan</t>
  </si>
  <si>
    <t>Ardmayle</t>
  </si>
  <si>
    <t>Ardsallagh</t>
  </si>
  <si>
    <t>Ballina</t>
  </si>
  <si>
    <t>Carrick-on-Suir</t>
  </si>
  <si>
    <t>Nenagh</t>
  </si>
  <si>
    <t>Ballybacon</t>
  </si>
  <si>
    <t>Ballycahill</t>
  </si>
  <si>
    <t>Ballycarron</t>
  </si>
  <si>
    <t>Ballyclerahan</t>
  </si>
  <si>
    <t>Ballygibbon</t>
  </si>
  <si>
    <t>Ballygriffin</t>
  </si>
  <si>
    <t>Ballykisteen</t>
  </si>
  <si>
    <t>Ballylusky</t>
  </si>
  <si>
    <t>Ballymackey</t>
  </si>
  <si>
    <t>Ballymurreen</t>
  </si>
  <si>
    <t>Ballynaclogh</t>
  </si>
  <si>
    <t>Ballyphilip</t>
  </si>
  <si>
    <t>Ballyporeen</t>
  </si>
  <si>
    <t>Ballysheehan</t>
  </si>
  <si>
    <t>Bansha</t>
  </si>
  <si>
    <t>Borrisnafarney</t>
  </si>
  <si>
    <t>Borrisnoe</t>
  </si>
  <si>
    <t>Borrisokane</t>
  </si>
  <si>
    <t>Borrisoleigh</t>
  </si>
  <si>
    <t>Bourney East</t>
  </si>
  <si>
    <t>Bourney West</t>
  </si>
  <si>
    <t>Bruis</t>
  </si>
  <si>
    <t>Buolick</t>
  </si>
  <si>
    <t>Burgesbeg</t>
  </si>
  <si>
    <t>Burncourt</t>
  </si>
  <si>
    <t>Carrickbeg Urban</t>
  </si>
  <si>
    <t>Carrick-on-Suir Rural</t>
  </si>
  <si>
    <t>Carrick-on-Suir Urban</t>
  </si>
  <si>
    <t>Carrigatogher</t>
  </si>
  <si>
    <t>Cashel Rural</t>
  </si>
  <si>
    <t>Cashel Urban</t>
  </si>
  <si>
    <t>Clogheen</t>
  </si>
  <si>
    <t>Cloghjordan</t>
  </si>
  <si>
    <t>Cloghprior</t>
  </si>
  <si>
    <t>Clohaskin</t>
  </si>
  <si>
    <t>Clonbeg</t>
  </si>
  <si>
    <t>Cloneen</t>
  </si>
  <si>
    <t>Clonmel East Urban</t>
  </si>
  <si>
    <t>Clonmel Rural</t>
  </si>
  <si>
    <t>Clonmel West Urban</t>
  </si>
  <si>
    <t>Clonoulty East</t>
  </si>
  <si>
    <t>Clonoulty West</t>
  </si>
  <si>
    <t>Colman</t>
  </si>
  <si>
    <t>Coolagarranroe</t>
  </si>
  <si>
    <t>Cooleagh</t>
  </si>
  <si>
    <t>Crohane</t>
  </si>
  <si>
    <t>Curraheen</t>
  </si>
  <si>
    <t>Derrycastle</t>
  </si>
  <si>
    <t>Derrygrath</t>
  </si>
  <si>
    <t>Dolla</t>
  </si>
  <si>
    <t>Donohill</t>
  </si>
  <si>
    <t>Drangan</t>
  </si>
  <si>
    <t>Drom</t>
  </si>
  <si>
    <t>Drumwood</t>
  </si>
  <si>
    <t>Emly</t>
  </si>
  <si>
    <t>Farranrory</t>
  </si>
  <si>
    <t>Fennor</t>
  </si>
  <si>
    <t>Fethard</t>
  </si>
  <si>
    <t>Finnoe</t>
  </si>
  <si>
    <t>Foilnaman</t>
  </si>
  <si>
    <t>Gaile</t>
  </si>
  <si>
    <t>Garrangibbon</t>
  </si>
  <si>
    <t>Glengar</t>
  </si>
  <si>
    <t>Glenkeen</t>
  </si>
  <si>
    <t>Golden</t>
  </si>
  <si>
    <t>Gortkelly</t>
  </si>
  <si>
    <t>Clonmel</t>
  </si>
  <si>
    <t>Greenhall / Lackagh</t>
  </si>
  <si>
    <t xml:space="preserve"> 22037/22045</t>
  </si>
  <si>
    <t>Graystown</t>
  </si>
  <si>
    <t>Holycross</t>
  </si>
  <si>
    <t>Inishlounaght</t>
  </si>
  <si>
    <t>Kilbarron</t>
  </si>
  <si>
    <t>Kilcash</t>
  </si>
  <si>
    <t>Kilcoran</t>
  </si>
  <si>
    <t>Kilfeakle</t>
  </si>
  <si>
    <t>Kilkeary</t>
  </si>
  <si>
    <t>Killadriffe</t>
  </si>
  <si>
    <t>Killavinoge</t>
  </si>
  <si>
    <t>Killeenasteena</t>
  </si>
  <si>
    <t>Killenaule</t>
  </si>
  <si>
    <t>Killoscully</t>
  </si>
  <si>
    <t>Kilmucklin</t>
  </si>
  <si>
    <t>Kilnaneave</t>
  </si>
  <si>
    <t>Kilnarath</t>
  </si>
  <si>
    <t>Kilsheelan / Killaloan</t>
  </si>
  <si>
    <t xml:space="preserve"> 23137/23136</t>
  </si>
  <si>
    <t>Kiltinan</t>
  </si>
  <si>
    <t>Kilvemnon</t>
  </si>
  <si>
    <t>Knigh</t>
  </si>
  <si>
    <t>Knockgraffon</t>
  </si>
  <si>
    <t>Latteragh</t>
  </si>
  <si>
    <t>Lattin</t>
  </si>
  <si>
    <t>Lisronagh</t>
  </si>
  <si>
    <t>Littleton</t>
  </si>
  <si>
    <t>Longfordpass</t>
  </si>
  <si>
    <t>Lorrha East</t>
  </si>
  <si>
    <t>Lorrha West</t>
  </si>
  <si>
    <t>Loughmore</t>
  </si>
  <si>
    <t>Magorban</t>
  </si>
  <si>
    <t>Mertonhall</t>
  </si>
  <si>
    <t>Modeshil</t>
  </si>
  <si>
    <t>Monsea</t>
  </si>
  <si>
    <t>Mortlestown</t>
  </si>
  <si>
    <t>Moyaliff</t>
  </si>
  <si>
    <t>Moycarky</t>
  </si>
  <si>
    <t>Mullinahone</t>
  </si>
  <si>
    <t>Nenagh East Urban</t>
  </si>
  <si>
    <t>Nenagh Rural</t>
  </si>
  <si>
    <t>Nenagh West Urban</t>
  </si>
  <si>
    <t>New Birmingham</t>
  </si>
  <si>
    <t>Nodstown</t>
  </si>
  <si>
    <t>Oughterleague</t>
  </si>
  <si>
    <t>Peppardstown</t>
  </si>
  <si>
    <t>Poyntstown</t>
  </si>
  <si>
    <t>Rahelty</t>
  </si>
  <si>
    <t>Rathcabban</t>
  </si>
  <si>
    <t>Rathlynin</t>
  </si>
  <si>
    <t>Rathnaveoge</t>
  </si>
  <si>
    <t>Redwood</t>
  </si>
  <si>
    <t>Rodus</t>
  </si>
  <si>
    <t>Roscrea</t>
  </si>
  <si>
    <t>Shronell</t>
  </si>
  <si>
    <t>Solloghodbeg</t>
  </si>
  <si>
    <t>Templederry</t>
  </si>
  <si>
    <t>Templemore</t>
  </si>
  <si>
    <t>Templeneiry</t>
  </si>
  <si>
    <t>Templetouhy</t>
  </si>
  <si>
    <t>Terryglass</t>
  </si>
  <si>
    <t>Thurles Rural</t>
  </si>
  <si>
    <t>Thurles Urban</t>
  </si>
  <si>
    <t>Timoney</t>
  </si>
  <si>
    <t>Tipperary East Urban</t>
  </si>
  <si>
    <t>Tipperary Rural</t>
  </si>
  <si>
    <t>Tipperary West Urban</t>
  </si>
  <si>
    <t>Tullaghmelan</t>
  </si>
  <si>
    <t>Tullaghorton</t>
  </si>
  <si>
    <t>Tullamain</t>
  </si>
  <si>
    <t>Two-mile-borris</t>
  </si>
  <si>
    <t>Upperchurch</t>
  </si>
  <si>
    <t>Uskane</t>
  </si>
  <si>
    <t>Youghalarra</t>
  </si>
  <si>
    <t>Aird Mhór</t>
  </si>
  <si>
    <t xml:space="preserve"> Co.Waterford</t>
  </si>
  <si>
    <t>Waterford</t>
  </si>
  <si>
    <t>An Rinn</t>
  </si>
  <si>
    <t>Ardmore</t>
  </si>
  <si>
    <t>Baile Mhac Airt</t>
  </si>
  <si>
    <t>Ballyheeny</t>
  </si>
  <si>
    <t>Bohadoon</t>
  </si>
  <si>
    <t>Carriglea</t>
  </si>
  <si>
    <t>Clashmore</t>
  </si>
  <si>
    <t>Clonea</t>
  </si>
  <si>
    <t>Dungarvan</t>
  </si>
  <si>
    <t>Colligan</t>
  </si>
  <si>
    <t>Dungarvan No. 1 Urban</t>
  </si>
  <si>
    <t>Dungarvan No. 2 Urban</t>
  </si>
  <si>
    <t>Dungarvan Rural</t>
  </si>
  <si>
    <t>Glenwilliam</t>
  </si>
  <si>
    <t>Grallagh</t>
  </si>
  <si>
    <t>Keereen</t>
  </si>
  <si>
    <t>Kinsalebeg</t>
  </si>
  <si>
    <t>Mountkennedy</t>
  </si>
  <si>
    <t>Mountstuart</t>
  </si>
  <si>
    <t>Ballyhane</t>
  </si>
  <si>
    <t>Ballyin</t>
  </si>
  <si>
    <t>Ballynamult</t>
  </si>
  <si>
    <t>Ballysaggartmore</t>
  </si>
  <si>
    <t>Cappoquin</t>
  </si>
  <si>
    <t>Castlerichard</t>
  </si>
  <si>
    <t>Dromana</t>
  </si>
  <si>
    <t>Drumroe</t>
  </si>
  <si>
    <t>Gortnapeaky</t>
  </si>
  <si>
    <t>Graignagower</t>
  </si>
  <si>
    <t>Kilcockan</t>
  </si>
  <si>
    <t>Kilwatermoy East</t>
  </si>
  <si>
    <t>Kilwatermoy West</t>
  </si>
  <si>
    <t>Lismore Rural</t>
  </si>
  <si>
    <t>Lismore Urban</t>
  </si>
  <si>
    <t>Mocollop</t>
  </si>
  <si>
    <t>Modelligo</t>
  </si>
  <si>
    <t>Lismore</t>
  </si>
  <si>
    <t>Seskinan</t>
  </si>
  <si>
    <t>Tallow</t>
  </si>
  <si>
    <t>Annestown</t>
  </si>
  <si>
    <t>Ballydurn</t>
  </si>
  <si>
    <t>Ballylaneen</t>
  </si>
  <si>
    <t>Ballymacarbry</t>
  </si>
  <si>
    <t>Carrickbeg Rural</t>
  </si>
  <si>
    <t>Carrigcastle</t>
  </si>
  <si>
    <t>Portlaw - Kilmachthomas</t>
  </si>
  <si>
    <t>Comeragh</t>
  </si>
  <si>
    <t>Coumaraglin</t>
  </si>
  <si>
    <t>Dunhill</t>
  </si>
  <si>
    <t>Fenoagh</t>
  </si>
  <si>
    <t>Fews</t>
  </si>
  <si>
    <t>Fox's Castle</t>
  </si>
  <si>
    <t>Gardenmorris</t>
  </si>
  <si>
    <t>Georgestown</t>
  </si>
  <si>
    <t>Gurteen</t>
  </si>
  <si>
    <t>Kilbarrymeaden</t>
  </si>
  <si>
    <t>Kilmacomma</t>
  </si>
  <si>
    <t>Kilmacthomas</t>
  </si>
  <si>
    <t>Kilmeadan</t>
  </si>
  <si>
    <t>Kilronan</t>
  </si>
  <si>
    <t>Knockaunbrandaun</t>
  </si>
  <si>
    <t>Knockmahon</t>
  </si>
  <si>
    <t>Mothel</t>
  </si>
  <si>
    <t>Portlaw</t>
  </si>
  <si>
    <t>Rathgormuck</t>
  </si>
  <si>
    <t>Reisk</t>
  </si>
  <si>
    <t>Ross</t>
  </si>
  <si>
    <t>St. Mary's</t>
  </si>
  <si>
    <t>Tinnasaggart</t>
  </si>
  <si>
    <t xml:space="preserve"> Co.Waterford City</t>
  </si>
  <si>
    <t>Cleaboy</t>
  </si>
  <si>
    <t>Custom House B</t>
  </si>
  <si>
    <t>Ferrybank</t>
  </si>
  <si>
    <t>Gracedieu</t>
  </si>
  <si>
    <t>Islandikane</t>
  </si>
  <si>
    <t>Killoteran</t>
  </si>
  <si>
    <t>Military Road</t>
  </si>
  <si>
    <t>Newport's Square</t>
  </si>
  <si>
    <t>Pembrokestown</t>
  </si>
  <si>
    <t>Shortcourse</t>
  </si>
  <si>
    <t>The Glen</t>
  </si>
  <si>
    <t>Tramore</t>
  </si>
  <si>
    <t>Ballymaclode</t>
  </si>
  <si>
    <t>Ballynakill (Part)</t>
  </si>
  <si>
    <t>Faithlegg (Part)</t>
  </si>
  <si>
    <t>Farranshoneen</t>
  </si>
  <si>
    <t>Grange South</t>
  </si>
  <si>
    <t>Grange Upper</t>
  </si>
  <si>
    <t>Kilmacleague</t>
  </si>
  <si>
    <t>Waterford City East</t>
  </si>
  <si>
    <t>Park</t>
  </si>
  <si>
    <t>Rathmoylan</t>
  </si>
  <si>
    <t>Woodstown</t>
  </si>
  <si>
    <t>Ballybeg North</t>
  </si>
  <si>
    <t>Ballybeg South / Ballynaneashagh</t>
  </si>
  <si>
    <t>Waterford City South</t>
  </si>
  <si>
    <t xml:space="preserve"> 24002/24006</t>
  </si>
  <si>
    <t>Ballytruckle</t>
  </si>
  <si>
    <t>Custom House A</t>
  </si>
  <si>
    <t>Drumcannon</t>
  </si>
  <si>
    <t>Grange North</t>
  </si>
  <si>
    <t>Kilbarry</t>
  </si>
  <si>
    <t>Kilbarry (Part)</t>
  </si>
  <si>
    <t>Kingsmeadow</t>
  </si>
  <si>
    <t>Larchville</t>
  </si>
  <si>
    <t>Lisduggan</t>
  </si>
  <si>
    <t>Morrisson's Avenue East</t>
  </si>
  <si>
    <t>Morrisson's Avenue West</t>
  </si>
  <si>
    <t>Morrisson's Road</t>
  </si>
  <si>
    <t>Mount Sion</t>
  </si>
  <si>
    <t>Poleberry</t>
  </si>
  <si>
    <t>Roanmore</t>
  </si>
  <si>
    <t>Slievekeale</t>
  </si>
  <si>
    <t>Ticor North</t>
  </si>
  <si>
    <t>Ticor South</t>
  </si>
  <si>
    <t>Ardnaglew</t>
  </si>
  <si>
    <t xml:space="preserve"> Co.Westmeath</t>
  </si>
  <si>
    <t>Ardnagragh</t>
  </si>
  <si>
    <t>Athlone East Rural</t>
  </si>
  <si>
    <t>Athlone East Urban</t>
  </si>
  <si>
    <t>Athlone West Urban</t>
  </si>
  <si>
    <t>Auburn</t>
  </si>
  <si>
    <t>Ballinalack / Lackan</t>
  </si>
  <si>
    <t>Moate / Kinnegad</t>
  </si>
  <si>
    <t xml:space="preserve"> 13054/13085</t>
  </si>
  <si>
    <t>Ballybroder</t>
  </si>
  <si>
    <t>Ballyhealy</t>
  </si>
  <si>
    <t>Ballykilmore</t>
  </si>
  <si>
    <t>Ballymore</t>
  </si>
  <si>
    <t>Ballymorin</t>
  </si>
  <si>
    <t>Ballynagore</t>
  </si>
  <si>
    <t>Ballynaskeagh</t>
  </si>
  <si>
    <t>Bellanalack</t>
  </si>
  <si>
    <t>Belvidere</t>
  </si>
  <si>
    <t>Boherquill</t>
  </si>
  <si>
    <t>Bracklin</t>
  </si>
  <si>
    <t>Castle</t>
  </si>
  <si>
    <t>Castledaly</t>
  </si>
  <si>
    <t>Castlelost</t>
  </si>
  <si>
    <t>Clonarney</t>
  </si>
  <si>
    <t>Clonfad</t>
  </si>
  <si>
    <t>Clonlost</t>
  </si>
  <si>
    <t>Collinstown</t>
  </si>
  <si>
    <t>Coolure</t>
  </si>
  <si>
    <t>Copperalley</t>
  </si>
  <si>
    <t>Delvin</t>
  </si>
  <si>
    <t>Derrymore</t>
  </si>
  <si>
    <t>Doonis</t>
  </si>
  <si>
    <t>Drumraney</t>
  </si>
  <si>
    <t>Emper</t>
  </si>
  <si>
    <t>Enniscoffey</t>
  </si>
  <si>
    <t>Faughalstown</t>
  </si>
  <si>
    <t>Finnea</t>
  </si>
  <si>
    <t>Fore East</t>
  </si>
  <si>
    <t>Fore West</t>
  </si>
  <si>
    <t>Gaybrook</t>
  </si>
  <si>
    <t>Glassan</t>
  </si>
  <si>
    <t>Glenlough</t>
  </si>
  <si>
    <t>Glore</t>
  </si>
  <si>
    <t>Greenpark</t>
  </si>
  <si>
    <t>Griffinstown</t>
  </si>
  <si>
    <t>Heathstown</t>
  </si>
  <si>
    <t>Hilltown</t>
  </si>
  <si>
    <t>Hopestown</t>
  </si>
  <si>
    <t>Huntingdon</t>
  </si>
  <si>
    <t>Kilbeggan</t>
  </si>
  <si>
    <t>Kilbixy</t>
  </si>
  <si>
    <t>Kilcumny</t>
  </si>
  <si>
    <t>Killare</t>
  </si>
  <si>
    <t>Killinure</t>
  </si>
  <si>
    <t>Killua</t>
  </si>
  <si>
    <t>Killucan</t>
  </si>
  <si>
    <t>Killulagh</t>
  </si>
  <si>
    <t>Kinnegad</t>
  </si>
  <si>
    <t>Knockarrow</t>
  </si>
  <si>
    <t>Lauree</t>
  </si>
  <si>
    <t>Middleton</t>
  </si>
  <si>
    <t>Moate</t>
  </si>
  <si>
    <t>Mount Temple</t>
  </si>
  <si>
    <t>Moydrum</t>
  </si>
  <si>
    <t>Mullingar North Urban</t>
  </si>
  <si>
    <t>Mullingar Rural</t>
  </si>
  <si>
    <t>Mullingar South Urban</t>
  </si>
  <si>
    <t>Multyfarnham</t>
  </si>
  <si>
    <t>Noughaval</t>
  </si>
  <si>
    <t>Owel</t>
  </si>
  <si>
    <t>Piercetown</t>
  </si>
  <si>
    <t>Portloman</t>
  </si>
  <si>
    <t>Raharney</t>
  </si>
  <si>
    <t>Rahugh</t>
  </si>
  <si>
    <t>Rathconrath</t>
  </si>
  <si>
    <t>Rathowen</t>
  </si>
  <si>
    <t>Riverdale</t>
  </si>
  <si>
    <t>Rosmead</t>
  </si>
  <si>
    <t>Russellstown</t>
  </si>
  <si>
    <t>Sonna</t>
  </si>
  <si>
    <t>Stonehall</t>
  </si>
  <si>
    <t>Street</t>
  </si>
  <si>
    <t>Taghmon</t>
  </si>
  <si>
    <t>Templepatrick</t>
  </si>
  <si>
    <t>Tubbrit</t>
  </si>
  <si>
    <t>Umma</t>
  </si>
  <si>
    <t>Winetown</t>
  </si>
  <si>
    <t>Woodland</t>
  </si>
  <si>
    <t>Adamstown</t>
  </si>
  <si>
    <t xml:space="preserve"> Co.Wexford</t>
  </si>
  <si>
    <t>Wexford</t>
  </si>
  <si>
    <t>Ardamine</t>
  </si>
  <si>
    <t>Ardcavan</t>
  </si>
  <si>
    <t>Ardcolm</t>
  </si>
  <si>
    <t>Artramon</t>
  </si>
  <si>
    <t>Aughwilliam</t>
  </si>
  <si>
    <t>Ballindaggan</t>
  </si>
  <si>
    <t>Balloughter</t>
  </si>
  <si>
    <t>Ballyanne</t>
  </si>
  <si>
    <t>Ballybeg</t>
  </si>
  <si>
    <t>Ballycanew</t>
  </si>
  <si>
    <t>Ballycarney</t>
  </si>
  <si>
    <t>Ballyellis</t>
  </si>
  <si>
    <t>Ballygarrett</t>
  </si>
  <si>
    <t>Ballyhack</t>
  </si>
  <si>
    <t>Ballyhoge</t>
  </si>
  <si>
    <t>Ballyhuskard</t>
  </si>
  <si>
    <t>Ballylarkin</t>
  </si>
  <si>
    <t>Ballymitty</t>
  </si>
  <si>
    <t>Ballynestragh</t>
  </si>
  <si>
    <t>Ballyvaldon</t>
  </si>
  <si>
    <t>Bannow</t>
  </si>
  <si>
    <t>Barrack Village</t>
  </si>
  <si>
    <t>Bolaboy</t>
  </si>
  <si>
    <t>Bree</t>
  </si>
  <si>
    <t>Bridgetown</t>
  </si>
  <si>
    <t>Cahore</t>
  </si>
  <si>
    <t>Carrickbyrne</t>
  </si>
  <si>
    <t>Castle Ellis</t>
  </si>
  <si>
    <t>Castle Talbot</t>
  </si>
  <si>
    <t>Castleboro</t>
  </si>
  <si>
    <t>Castledockrell</t>
  </si>
  <si>
    <t>Clongeen</t>
  </si>
  <si>
    <t>Clonleigh</t>
  </si>
  <si>
    <t>Clonroche</t>
  </si>
  <si>
    <t>Coolgreany</t>
  </si>
  <si>
    <t>Courtown</t>
  </si>
  <si>
    <t>Duncormick</t>
  </si>
  <si>
    <t>Dunmain</t>
  </si>
  <si>
    <t>Edermine</t>
  </si>
  <si>
    <t>Enniscorthy Rural</t>
  </si>
  <si>
    <t>Enniscorthy Urban</t>
  </si>
  <si>
    <t>Ferns</t>
  </si>
  <si>
    <t>Ford</t>
  </si>
  <si>
    <t>Forth</t>
  </si>
  <si>
    <t>Gorey Rural</t>
  </si>
  <si>
    <t>Gorey Urban</t>
  </si>
  <si>
    <t>Harperstown</t>
  </si>
  <si>
    <t>Horetown</t>
  </si>
  <si>
    <t>Huntingtown</t>
  </si>
  <si>
    <t>Kilbora</t>
  </si>
  <si>
    <t>Kilcomb</t>
  </si>
  <si>
    <t>Kilcormick</t>
  </si>
  <si>
    <t>Kilcowan</t>
  </si>
  <si>
    <t>Kilgorman</t>
  </si>
  <si>
    <t>Killag</t>
  </si>
  <si>
    <t>Killann</t>
  </si>
  <si>
    <t>Killenagh</t>
  </si>
  <si>
    <t>Killesk</t>
  </si>
  <si>
    <t>Killincooly</t>
  </si>
  <si>
    <t>Killinick</t>
  </si>
  <si>
    <t>Killoughrum</t>
  </si>
  <si>
    <t>Killurin</t>
  </si>
  <si>
    <t>Kilmokea</t>
  </si>
  <si>
    <t>Kilnahue</t>
  </si>
  <si>
    <t>Kilscoran</t>
  </si>
  <si>
    <t>Kiltealy</t>
  </si>
  <si>
    <t>Lady's Island</t>
  </si>
  <si>
    <t>Limerick</t>
  </si>
  <si>
    <t>Mayglass</t>
  </si>
  <si>
    <t>Monamolin</t>
  </si>
  <si>
    <t>Monaseed</t>
  </si>
  <si>
    <t>Moyacomb</t>
  </si>
  <si>
    <t>New Ross Rural</t>
  </si>
  <si>
    <t>New Ross Urban</t>
  </si>
  <si>
    <t>Newbawn</t>
  </si>
  <si>
    <t>Newtownbarry</t>
  </si>
  <si>
    <t>Old Ross</t>
  </si>
  <si>
    <t>Oldcourt</t>
  </si>
  <si>
    <t>Rathroe</t>
  </si>
  <si>
    <t>Rochestown</t>
  </si>
  <si>
    <t>Rosbercon Urban</t>
  </si>
  <si>
    <t>Rossard</t>
  </si>
  <si>
    <t>Rosslare</t>
  </si>
  <si>
    <t>Rossminoge</t>
  </si>
  <si>
    <t>St. Helen's</t>
  </si>
  <si>
    <t>Tacumshin</t>
  </si>
  <si>
    <t>Templeludigan</t>
  </si>
  <si>
    <t>Templetown</t>
  </si>
  <si>
    <t>The Harrow</t>
  </si>
  <si>
    <t>The Leap</t>
  </si>
  <si>
    <t>Tinnacross</t>
  </si>
  <si>
    <t>Tintern</t>
  </si>
  <si>
    <t>Tombrack</t>
  </si>
  <si>
    <t>Tomhaggard</t>
  </si>
  <si>
    <t>Wells</t>
  </si>
  <si>
    <t>Wexford No. 1 Urban</t>
  </si>
  <si>
    <t>Wexford No. 2 Urban</t>
  </si>
  <si>
    <t>Wexford No. 3 Urban</t>
  </si>
  <si>
    <t>Wexford Rural</t>
  </si>
  <si>
    <t>New Ross</t>
  </si>
  <si>
    <t>Whitemoor</t>
  </si>
  <si>
    <t>Wingfield</t>
  </si>
  <si>
    <t>Aghowle</t>
  </si>
  <si>
    <t xml:space="preserve"> Co.Wicklow</t>
  </si>
  <si>
    <t>Wicklow</t>
  </si>
  <si>
    <t>Altidore</t>
  </si>
  <si>
    <t>Arklow No. 1 Urban</t>
  </si>
  <si>
    <t>Arklow No. 2 Urban</t>
  </si>
  <si>
    <t>Arklow Rural</t>
  </si>
  <si>
    <t>Avoca</t>
  </si>
  <si>
    <t>Ballinaclash</t>
  </si>
  <si>
    <t>Ballinacor</t>
  </si>
  <si>
    <t>Ballingate</t>
  </si>
  <si>
    <t>Ballinglen</t>
  </si>
  <si>
    <t>Ballinguile</t>
  </si>
  <si>
    <t>Ballycullen</t>
  </si>
  <si>
    <t>Baltinglass</t>
  </si>
  <si>
    <t>Blessington</t>
  </si>
  <si>
    <t>Bray No. 1 urban</t>
  </si>
  <si>
    <t>Bray No. 2 urban</t>
  </si>
  <si>
    <t>Bray No. 3 urban</t>
  </si>
  <si>
    <t>Brockagh</t>
  </si>
  <si>
    <t>Burgage</t>
  </si>
  <si>
    <t>Calary</t>
  </si>
  <si>
    <t>Carnew</t>
  </si>
  <si>
    <t>Coolattin</t>
  </si>
  <si>
    <t>Coolballintaggart</t>
  </si>
  <si>
    <t>Coolboy</t>
  </si>
  <si>
    <t>Cronebane</t>
  </si>
  <si>
    <t>Cronelea</t>
  </si>
  <si>
    <t>Delgany</t>
  </si>
  <si>
    <t>Donard</t>
  </si>
  <si>
    <t>Dunganstown East</t>
  </si>
  <si>
    <t>Dunganstown South</t>
  </si>
  <si>
    <t>Dunganstown West</t>
  </si>
  <si>
    <t>Dunlavin</t>
  </si>
  <si>
    <t>Eadestown</t>
  </si>
  <si>
    <t>Ennereilly</t>
  </si>
  <si>
    <t>Enniskerry</t>
  </si>
  <si>
    <t>Glendalough</t>
  </si>
  <si>
    <t>Glenealy</t>
  </si>
  <si>
    <t>Greystones</t>
  </si>
  <si>
    <t>Hartstown</t>
  </si>
  <si>
    <t>Humewood</t>
  </si>
  <si>
    <t>Imael North</t>
  </si>
  <si>
    <t>Imael South</t>
  </si>
  <si>
    <t>Arklow</t>
  </si>
  <si>
    <t>Kilcoole</t>
  </si>
  <si>
    <t>Killiskey</t>
  </si>
  <si>
    <t>Kilmacanoge</t>
  </si>
  <si>
    <t>Kilpipe</t>
  </si>
  <si>
    <t>Knockrath</t>
  </si>
  <si>
    <t>Lugglass</t>
  </si>
  <si>
    <t>Money</t>
  </si>
  <si>
    <t>Moneystown</t>
  </si>
  <si>
    <t>Newcastle Lower</t>
  </si>
  <si>
    <t>Newcastle Upper</t>
  </si>
  <si>
    <t>Oldtown</t>
  </si>
  <si>
    <t>Powerscourt</t>
  </si>
  <si>
    <t>Rathdangan</t>
  </si>
  <si>
    <t>Rathdrum</t>
  </si>
  <si>
    <t>Rathmichael (Bray)</t>
  </si>
  <si>
    <t>Rathsallagh</t>
  </si>
  <si>
    <t>Shillelagh</t>
  </si>
  <si>
    <t>Stratford</t>
  </si>
  <si>
    <t>Talbotstown</t>
  </si>
  <si>
    <t>The Grange</t>
  </si>
  <si>
    <t>Tinahely</t>
  </si>
  <si>
    <t>Tober</t>
  </si>
  <si>
    <t>Togher</t>
  </si>
  <si>
    <t>Trooperstown</t>
  </si>
  <si>
    <t>Tuckmill</t>
  </si>
  <si>
    <t>Wicklow Rural</t>
  </si>
  <si>
    <t>Wicklow Urban</t>
  </si>
  <si>
    <t xml:space="preserve"> </t>
  </si>
  <si>
    <t>Cappamore – Kilmallock</t>
  </si>
  <si>
    <t>Limerick City West</t>
  </si>
  <si>
    <t>method 1</t>
  </si>
  <si>
    <t>4 4 3</t>
  </si>
  <si>
    <t>5 3 3</t>
  </si>
  <si>
    <t>Wexford Wicklow</t>
  </si>
  <si>
    <t>Enniscorthy</t>
  </si>
  <si>
    <t>Gorey</t>
  </si>
  <si>
    <t xml:space="preserve"> Co.Carlow Total</t>
  </si>
  <si>
    <t>Callan – Thomastown</t>
  </si>
  <si>
    <t>Kilmuckridge</t>
  </si>
  <si>
    <t>Kilkenny</t>
  </si>
  <si>
    <t xml:space="preserve"> Co.Wexford Total</t>
  </si>
  <si>
    <t xml:space="preserve"> Co.Kilkenny Total</t>
  </si>
  <si>
    <t>Bray East</t>
  </si>
  <si>
    <t>Bray West</t>
  </si>
  <si>
    <t xml:space="preserve"> Co.Waterford Total</t>
  </si>
  <si>
    <t>enniscorthy</t>
  </si>
  <si>
    <t>Tramore - Waterford City West</t>
  </si>
  <si>
    <t>all waterford</t>
  </si>
  <si>
    <t>waterford</t>
  </si>
  <si>
    <t>carlow</t>
  </si>
  <si>
    <t xml:space="preserve"> Co.Wicklow Total</t>
  </si>
  <si>
    <t>the leap</t>
  </si>
  <si>
    <t>bree</t>
  </si>
  <si>
    <t xml:space="preserve"> Co.Waterford City Total</t>
  </si>
  <si>
    <t>ballyhoge</t>
  </si>
  <si>
    <t>less</t>
  </si>
  <si>
    <t>get</t>
  </si>
  <si>
    <t>ballycanew</t>
  </si>
  <si>
    <t>ballygarret</t>
  </si>
  <si>
    <t>from callan</t>
  </si>
  <si>
    <t>killenage</t>
  </si>
  <si>
    <t>thomastown</t>
  </si>
  <si>
    <t>castleboro</t>
  </si>
  <si>
    <t>dysartmoon</t>
  </si>
  <si>
    <t>killann</t>
  </si>
  <si>
    <t>rosbercon</t>
  </si>
  <si>
    <t>South wexford</t>
  </si>
  <si>
    <t>brownsford</t>
  </si>
  <si>
    <t>the rower</t>
  </si>
  <si>
    <t>rest wexford</t>
  </si>
  <si>
    <t>coolhill</t>
  </si>
  <si>
    <t>inistioge</t>
  </si>
  <si>
    <t>ballyvool</t>
  </si>
  <si>
    <t>bray both</t>
  </si>
  <si>
    <t>castlebanny</t>
  </si>
  <si>
    <t>greystones</t>
  </si>
  <si>
    <t>wicklow</t>
  </si>
  <si>
    <t>aghaviller</t>
  </si>
  <si>
    <t>kilbride</t>
  </si>
  <si>
    <t>boolyglass</t>
  </si>
  <si>
    <t>blessington</t>
  </si>
  <si>
    <t>tullahought</t>
  </si>
  <si>
    <t>burgage</t>
  </si>
  <si>
    <t>kilmaganny</t>
  </si>
  <si>
    <t>north wicklow</t>
  </si>
  <si>
    <t>lackan</t>
  </si>
  <si>
    <t>kilamery</t>
  </si>
  <si>
    <t>togher</t>
  </si>
  <si>
    <t>hollywood</t>
  </si>
  <si>
    <t>lugglass</t>
  </si>
  <si>
    <t>donard</t>
  </si>
  <si>
    <t>tober</t>
  </si>
  <si>
    <t>dunlavin</t>
  </si>
  <si>
    <t>knockrath</t>
  </si>
  <si>
    <t>ballinderry</t>
  </si>
  <si>
    <t>rathdrum</t>
  </si>
  <si>
    <t>duunganstown</t>
  </si>
  <si>
    <t>east</t>
  </si>
  <si>
    <t>imael N</t>
  </si>
  <si>
    <t>imael S</t>
  </si>
  <si>
    <t>cut skibbereen</t>
  </si>
  <si>
    <t>cut maccroom</t>
  </si>
  <si>
    <t>cut macroom</t>
  </si>
  <si>
    <t>aim for 148000</t>
  </si>
  <si>
    <t>skibbereen east</t>
  </si>
  <si>
    <t>carrigaline</t>
  </si>
  <si>
    <t>greenfort</t>
  </si>
  <si>
    <t>25 seat</t>
  </si>
  <si>
    <t>mid-west cork</t>
  </si>
  <si>
    <t>cobh</t>
  </si>
  <si>
    <t>matehy</t>
  </si>
  <si>
    <t>South Kerry</t>
  </si>
  <si>
    <t>5 seat</t>
  </si>
  <si>
    <t>macroom</t>
  </si>
  <si>
    <t>maccroom East</t>
  </si>
  <si>
    <t>middleton</t>
  </si>
  <si>
    <t>blarney</t>
  </si>
  <si>
    <t>North Kerry</t>
  </si>
  <si>
    <t>both counties</t>
  </si>
  <si>
    <t>St.Mary</t>
  </si>
  <si>
    <t>Mid-West Cork</t>
  </si>
  <si>
    <t>4 seats</t>
  </si>
  <si>
    <t>east cork</t>
  </si>
  <si>
    <t>innishkenny</t>
  </si>
  <si>
    <t>bishopstown</t>
  </si>
  <si>
    <t>all bishops towns</t>
  </si>
  <si>
    <t>Fair Hill</t>
  </si>
  <si>
    <t xml:space="preserve">or </t>
  </si>
  <si>
    <t>or</t>
  </si>
  <si>
    <t>swap inishkenny and riverstown</t>
  </si>
  <si>
    <t>and whitechurch</t>
  </si>
  <si>
    <t>Farranferris</t>
  </si>
  <si>
    <t xml:space="preserve"> Co.Cork Total</t>
  </si>
  <si>
    <t>/4</t>
  </si>
  <si>
    <t>ballygroman</t>
  </si>
  <si>
    <t>Gurranebraher</t>
  </si>
  <si>
    <t xml:space="preserve"> Co.Cork (both) Total</t>
  </si>
  <si>
    <t>/3</t>
  </si>
  <si>
    <t>Cork City South Central</t>
  </si>
  <si>
    <t>Shandon</t>
  </si>
  <si>
    <t>Sunday's Well</t>
  </si>
  <si>
    <t xml:space="preserve"> Co.Cork City Total</t>
  </si>
  <si>
    <t>north west /\/\</t>
  </si>
  <si>
    <t>less dunderrow</t>
  </si>
  <si>
    <t>rathcooney</t>
  </si>
  <si>
    <t>caherlag</t>
  </si>
  <si>
    <t xml:space="preserve"> Co.Cork City (both) Total</t>
  </si>
  <si>
    <t>Montenotte</t>
  </si>
  <si>
    <t>add</t>
  </si>
  <si>
    <t>Killarney</t>
  </si>
  <si>
    <t>Tralee</t>
  </si>
  <si>
    <t>carrigohanebeg</t>
  </si>
  <si>
    <t>St.Patrick's</t>
  </si>
  <si>
    <t xml:space="preserve"> Co.Kerry Total</t>
  </si>
  <si>
    <t>ovens</t>
  </si>
  <si>
    <t>/11</t>
  </si>
  <si>
    <t>Tivoli</t>
  </si>
  <si>
    <t>dunderrow</t>
  </si>
  <si>
    <t>ballincollig</t>
  </si>
  <si>
    <t>North East /\/\</t>
  </si>
  <si>
    <t>Mahon</t>
  </si>
  <si>
    <t>alt instead of macroom cut Skibbereen</t>
  </si>
  <si>
    <t>Knockrea</t>
  </si>
  <si>
    <t>want approx 17000</t>
  </si>
  <si>
    <t>10 seats</t>
  </si>
  <si>
    <t>mallow</t>
  </si>
  <si>
    <t>fermoy</t>
  </si>
  <si>
    <t>rest of cork</t>
  </si>
  <si>
    <t>want 118481</t>
  </si>
  <si>
    <t>carrigrohanebeg</t>
  </si>
  <si>
    <t xml:space="preserve">macroom west </t>
  </si>
  <si>
    <t>rest north west</t>
  </si>
  <si>
    <t>rest north east</t>
  </si>
  <si>
    <t>bishoptown part north</t>
  </si>
  <si>
    <t>lose</t>
  </si>
  <si>
    <t>bishoptown A</t>
  </si>
  <si>
    <t>banna</t>
  </si>
  <si>
    <t>bishoptown B</t>
  </si>
  <si>
    <t>turbid</t>
  </si>
  <si>
    <t>vs</t>
  </si>
  <si>
    <t>ardfert</t>
  </si>
  <si>
    <t>South Kerry - West cork</t>
  </si>
  <si>
    <t>Norths Kerry &amp; Cork</t>
  </si>
  <si>
    <t>cork city both</t>
  </si>
  <si>
    <t>county cork both</t>
  </si>
  <si>
    <t>Macroom East</t>
  </si>
  <si>
    <t>15 seats</t>
  </si>
  <si>
    <t>sum</t>
  </si>
  <si>
    <t>new constituencies</t>
  </si>
  <si>
    <t>cavan+monaghan</t>
  </si>
  <si>
    <t>seats</t>
  </si>
  <si>
    <t>/seats</t>
  </si>
  <si>
    <t>area</t>
  </si>
  <si>
    <t>old</t>
  </si>
  <si>
    <t>new</t>
  </si>
  <si>
    <t>counties of cavan &amp;monaghan</t>
  </si>
  <si>
    <t>limerick</t>
  </si>
  <si>
    <t>new (other options available)</t>
  </si>
  <si>
    <t>aim population</t>
  </si>
  <si>
    <t>meth 0</t>
  </si>
  <si>
    <t>lose tipp</t>
  </si>
  <si>
    <t>method 2</t>
  </si>
  <si>
    <t>in 2020</t>
  </si>
  <si>
    <t>method 3 east v west</t>
  </si>
  <si>
    <t>method 4</t>
  </si>
  <si>
    <t>method 5</t>
  </si>
  <si>
    <t>lim city</t>
  </si>
  <si>
    <t>lim county</t>
  </si>
  <si>
    <t>city</t>
  </si>
  <si>
    <t>limerick city</t>
  </si>
  <si>
    <t>lim cty</t>
  </si>
  <si>
    <t>if regained</t>
  </si>
  <si>
    <t>lost</t>
  </si>
  <si>
    <t>lim cty gains</t>
  </si>
  <si>
    <t>kilmurry 898</t>
  </si>
  <si>
    <t>caherelly 370</t>
  </si>
  <si>
    <t>Limerick City East</t>
  </si>
  <si>
    <t>Doon West </t>
  </si>
  <si>
    <t>Limerick City North</t>
  </si>
  <si>
    <t>loses ballybricken 1671</t>
  </si>
  <si>
    <t xml:space="preserve">  &lt;======</t>
  </si>
  <si>
    <t>#</t>
  </si>
  <si>
    <t>too little lim city</t>
  </si>
  <si>
    <t xml:space="preserve">both </t>
  </si>
  <si>
    <t>less than 29500</t>
  </si>
  <si>
    <t>city less than county</t>
  </si>
  <si>
    <t xml:space="preserve">          </t>
  </si>
  <si>
    <t>not bilboa</t>
  </si>
  <si>
    <t xml:space="preserve">         &lt;==</t>
  </si>
  <si>
    <t>too much east</t>
  </si>
  <si>
    <t>not cappaghmore</t>
  </si>
  <si>
    <t>too much lim city</t>
  </si>
  <si>
    <t>Dún Laoghaire Rathdown</t>
  </si>
  <si>
    <t>methods</t>
  </si>
  <si>
    <t>mthod2</t>
  </si>
  <si>
    <t>method 3</t>
  </si>
  <si>
    <t>dún loaghaire gains</t>
  </si>
  <si>
    <t>method 6</t>
  </si>
  <si>
    <t>rat</t>
  </si>
  <si>
    <t>dun (gains)</t>
  </si>
  <si>
    <t>method 7</t>
  </si>
  <si>
    <t>dun (loses)</t>
  </si>
  <si>
    <t>north south</t>
  </si>
  <si>
    <t>even</t>
  </si>
  <si>
    <t>dun laoghaire takes</t>
  </si>
  <si>
    <t>rathdown takes</t>
  </si>
  <si>
    <t>Blackrock</t>
  </si>
  <si>
    <t>Dundrum</t>
  </si>
  <si>
    <t>Killiney – Shankill</t>
  </si>
  <si>
    <t>Stillorgan</t>
  </si>
  <si>
    <t>north</t>
  </si>
  <si>
    <t>south</t>
  </si>
  <si>
    <t>laois Offaly</t>
  </si>
  <si>
    <t>new methods</t>
  </si>
  <si>
    <t>both</t>
  </si>
  <si>
    <t>east west</t>
  </si>
  <si>
    <t>laois offaly</t>
  </si>
  <si>
    <t>laois</t>
  </si>
  <si>
    <t>west</t>
  </si>
  <si>
    <t xml:space="preserve">laois </t>
  </si>
  <si>
    <t>offaly</t>
  </si>
  <si>
    <t xml:space="preserve">try offaly takes </t>
  </si>
  <si>
    <t>offaly takes</t>
  </si>
  <si>
    <t>borris</t>
  </si>
  <si>
    <t>kildaresouth</t>
  </si>
  <si>
    <t>Graiguecullen – Portarlington</t>
  </si>
  <si>
    <t>laois takes</t>
  </si>
  <si>
    <t>no</t>
  </si>
  <si>
    <t>Portlaoise</t>
  </si>
  <si>
    <t>kildare south</t>
  </si>
  <si>
    <t>louth</t>
  </si>
  <si>
    <t>kildare</t>
  </si>
  <si>
    <t>meath</t>
  </si>
  <si>
    <t>21 seats</t>
  </si>
  <si>
    <t>longford westmeath</t>
  </si>
  <si>
    <t>seat</t>
  </si>
  <si>
    <t>counties of longford &amp; westmeath</t>
  </si>
  <si>
    <t>dublin</t>
  </si>
  <si>
    <t>42 seats</t>
  </si>
  <si>
    <t>cty</t>
  </si>
  <si>
    <t>fingal</t>
  </si>
  <si>
    <t>wexford</t>
  </si>
  <si>
    <t>11 seats</t>
  </si>
  <si>
    <t>kilkenny</t>
  </si>
  <si>
    <t>cork</t>
  </si>
  <si>
    <t>25 seats</t>
  </si>
  <si>
    <t>kerry</t>
  </si>
  <si>
    <t>36 seats</t>
  </si>
  <si>
    <t>all county</t>
  </si>
  <si>
    <t>but census</t>
  </si>
  <si>
    <t>all city</t>
  </si>
  <si>
    <t>.+monaghan</t>
  </si>
  <si>
    <t>(blank)</t>
  </si>
  <si>
    <t>cut 2</t>
  </si>
  <si>
    <t>max</t>
  </si>
  <si>
    <t>min</t>
  </si>
  <si>
    <t>average</t>
  </si>
  <si>
    <t>Notes</t>
  </si>
  <si>
    <t>aims</t>
  </si>
  <si>
    <t>28000</t>
  </si>
  <si>
    <t>29000</t>
  </si>
  <si>
    <t>29500</t>
  </si>
  <si>
    <t>30000</t>
  </si>
  <si>
    <t>31000</t>
  </si>
  <si>
    <t>actual</t>
  </si>
  <si>
    <t>data from census 2022 preliminary review - Geographic changes</t>
  </si>
  <si>
    <t>current applied</t>
  </si>
  <si>
    <t xml:space="preserve">includes electoral division names - counties - postcodes - population </t>
  </si>
  <si>
    <t>remain</t>
  </si>
  <si>
    <t>aim</t>
  </si>
  <si>
    <t>data from Local Electoral Area Boundary Committee Reports</t>
  </si>
  <si>
    <t>of which dublin</t>
  </si>
  <si>
    <t>maps used as template and contents of each Local electoral areas</t>
  </si>
  <si>
    <t>limit</t>
  </si>
  <si>
    <t>/29500</t>
  </si>
  <si>
    <t>then remain</t>
  </si>
  <si>
    <t>other data - me</t>
  </si>
  <si>
    <t>duplicate test</t>
  </si>
  <si>
    <t>%</t>
  </si>
  <si>
    <t>=COUNTIF(column, electoral division)&gt;1</t>
  </si>
  <si>
    <t>excel command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</si>
  <si>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</si>
  <si>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</si>
  <si>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</si>
  <si>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</si>
  <si>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</si>
  <si>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</si>
  <si>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</si>
  <si>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</si>
  <si>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</si>
  <si>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</si>
  <si>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all valid past 336000</t>
  </si>
  <si>
    <t>Constituency</t>
  </si>
  <si>
    <t>Total</t>
  </si>
  <si>
    <t>Poll</t>
  </si>
  <si>
    <t>Number</t>
  </si>
  <si>
    <t>of</t>
  </si>
  <si>
    <t>votes</t>
  </si>
  <si>
    <t>for</t>
  </si>
  <si>
    <t>Spoilt</t>
  </si>
  <si>
    <t>Votes</t>
  </si>
  <si>
    <t>(included</t>
  </si>
  <si>
    <t>in</t>
  </si>
  <si>
    <t>Figure</t>
  </si>
  <si>
    <t>Column</t>
  </si>
  <si>
    <t>2)</t>
  </si>
  <si>
    <t>McCartan</t>
  </si>
  <si>
    <t>MacEoin</t>
  </si>
  <si>
    <t>O’Kelly</t>
  </si>
  <si>
    <t>MacEoin2</t>
  </si>
  <si>
    <t>O’Kelly3</t>
  </si>
  <si>
    <t>Nontransferable McCartan only</t>
  </si>
  <si>
    <t>Column4</t>
  </si>
  <si>
    <t>County</t>
  </si>
  <si>
    <t>Boroughs</t>
  </si>
  <si>
    <t>Dublin</t>
  </si>
  <si>
    <t>(+6,881)</t>
  </si>
  <si>
    <t>(+1,111)</t>
  </si>
  <si>
    <t>Cork</t>
  </si>
  <si>
    <t>(+28,674)</t>
  </si>
  <si>
    <t>(+5,342)</t>
  </si>
  <si>
    <t>(+1,266)</t>
  </si>
  <si>
    <t>(+317)</t>
  </si>
  <si>
    <t>Tipperary S</t>
  </si>
  <si>
    <t>(+3,032)</t>
  </si>
  <si>
    <t>(+756)</t>
  </si>
  <si>
    <t>(+4,626)</t>
  </si>
  <si>
    <t>(+1,318)</t>
  </si>
  <si>
    <t>Counties</t>
  </si>
  <si>
    <t>Meath</t>
  </si>
  <si>
    <t>(+1,896)</t>
  </si>
  <si>
    <t>(+572)</t>
  </si>
  <si>
    <t>(+1,982)</t>
  </si>
  <si>
    <t>(+484)</t>
  </si>
  <si>
    <t>Cavan</t>
  </si>
  <si>
    <t>(+1,645)</t>
  </si>
  <si>
    <t>(+443)</t>
  </si>
  <si>
    <t>(+1,460)</t>
  </si>
  <si>
    <t>(+271)</t>
  </si>
  <si>
    <t>Tipperary N</t>
  </si>
  <si>
    <t>(+2,130)</t>
  </si>
  <si>
    <t>(+605)</t>
  </si>
  <si>
    <t>(+2,592)</t>
  </si>
  <si>
    <t>(+627)</t>
  </si>
  <si>
    <t>Westmeath</t>
  </si>
  <si>
    <t>(+807)</t>
  </si>
  <si>
    <t>Galway</t>
  </si>
  <si>
    <t>Offaly</t>
  </si>
  <si>
    <t>(+1,745)</t>
  </si>
  <si>
    <t>(+1,092)</t>
  </si>
  <si>
    <t>(+2,602)</t>
  </si>
  <si>
    <t>(+629)</t>
  </si>
  <si>
    <t>Limerick (inc. city)</t>
  </si>
  <si>
    <t>(+3,914)</t>
  </si>
  <si>
    <t>(+1,084)</t>
  </si>
  <si>
    <t>(+4,983)</t>
  </si>
  <si>
    <t>(+829)</t>
  </si>
  <si>
    <t>Laoighis</t>
  </si>
  <si>
    <t>Longford</t>
  </si>
  <si>
    <t>(+316)</t>
  </si>
  <si>
    <t>(+126)</t>
  </si>
  <si>
    <t>TOTAL</t>
  </si>
  <si>
    <t>(+117,886)</t>
  </si>
  <si>
    <t>(+27,200)</t>
  </si>
  <si>
    <t>(+810)</t>
  </si>
  <si>
    <t>(+437)</t>
  </si>
  <si>
    <t>(+13,777)</t>
  </si>
  <si>
    <t>(+2,613)</t>
  </si>
  <si>
    <t>(+1,523)</t>
  </si>
  <si>
    <t>(+510)</t>
  </si>
  <si>
    <t>(+3,106)</t>
  </si>
  <si>
    <t>(+758)</t>
  </si>
  <si>
    <t>(+4,419)</t>
  </si>
  <si>
    <t>(+1,038)</t>
  </si>
  <si>
    <t>(+2,760)</t>
  </si>
  <si>
    <t>(+499)</t>
  </si>
  <si>
    <t>Sligo</t>
  </si>
  <si>
    <t>(+1,650)</t>
  </si>
  <si>
    <t>(+569)</t>
  </si>
  <si>
    <t>(+2,254)</t>
  </si>
  <si>
    <t>(+594)</t>
  </si>
  <si>
    <t>(+6,023)</t>
  </si>
  <si>
    <t>(+1,158)</t>
  </si>
  <si>
    <t>(+1,282)</t>
  </si>
  <si>
    <t>(+433)</t>
  </si>
  <si>
    <t>(+5,075)</t>
  </si>
  <si>
    <t>(+1,157)</t>
  </si>
  <si>
    <t>(+1,549)</t>
  </si>
  <si>
    <t>(+3,107)</t>
  </si>
  <si>
    <t>(+882)</t>
  </si>
  <si>
    <t>See</t>
  </si>
  <si>
    <t>local electoral areas</t>
  </si>
  <si>
    <t>cavan</t>
  </si>
  <si>
    <t>Cork City</t>
  </si>
  <si>
    <t xml:space="preserve"> Agha</t>
  </si>
  <si>
    <t>Ennis</t>
  </si>
  <si>
    <t>Athy</t>
  </si>
  <si>
    <t>Ardee</t>
  </si>
  <si>
    <t>Carrickmacross – Castleblayney</t>
  </si>
  <si>
    <t>Cahir</t>
  </si>
  <si>
    <t xml:space="preserve"> Ballinacarrig</t>
  </si>
  <si>
    <t xml:space="preserve"> Ballintemple</t>
  </si>
  <si>
    <t xml:space="preserve"> Ballon</t>
  </si>
  <si>
    <t xml:space="preserve"> Ballyellin</t>
  </si>
  <si>
    <t>Belturbet</t>
  </si>
  <si>
    <t>Baile an Teampaill</t>
  </si>
  <si>
    <t xml:space="preserve"> Ballymoon</t>
  </si>
  <si>
    <t>Benbrack</t>
  </si>
  <si>
    <t xml:space="preserve"> Ballymurphy</t>
  </si>
  <si>
    <t xml:space="preserve"> Borris</t>
  </si>
  <si>
    <t xml:space="preserve"> Burton Hall</t>
  </si>
  <si>
    <t>Ceathrú an Bhrúnaigh</t>
  </si>
  <si>
    <t xml:space="preserve"> Carlow Rural</t>
  </si>
  <si>
    <t xml:space="preserve"> Carlow Urban</t>
  </si>
  <si>
    <t>Branchfield</t>
  </si>
  <si>
    <t xml:space="preserve"> Clogrenan</t>
  </si>
  <si>
    <t xml:space="preserve"> Clonegall</t>
  </si>
  <si>
    <t>Drumreilly East</t>
  </si>
  <si>
    <t xml:space="preserve"> Clonmore</t>
  </si>
  <si>
    <t xml:space="preserve"> Coonogue</t>
  </si>
  <si>
    <t>Derrynananta</t>
  </si>
  <si>
    <t>Ballyeighter</t>
  </si>
  <si>
    <t xml:space="preserve"> Corries</t>
  </si>
  <si>
    <t>Drumreilly West</t>
  </si>
  <si>
    <t>Carrownaskeagh</t>
  </si>
  <si>
    <t xml:space="preserve"> Cranemore</t>
  </si>
  <si>
    <t>Drogheda Rural</t>
  </si>
  <si>
    <t xml:space="preserve"> Fennagh</t>
  </si>
  <si>
    <t xml:space="preserve"> Garryhill</t>
  </si>
  <si>
    <t>Dunmakeever</t>
  </si>
  <si>
    <t>Lough Fea</t>
  </si>
  <si>
    <t>Ballynakill (part)</t>
  </si>
  <si>
    <t xml:space="preserve"> Glynn</t>
  </si>
  <si>
    <t>Cloonacool</t>
  </si>
  <si>
    <t>Faithlegg (part)</t>
  </si>
  <si>
    <t xml:space="preserve"> Graigue Urban</t>
  </si>
  <si>
    <t>Greaghglass</t>
  </si>
  <si>
    <t>Drogheda Urban</t>
  </si>
  <si>
    <t>Ballybay – Clones</t>
  </si>
  <si>
    <t xml:space="preserve"> Grangeford</t>
  </si>
  <si>
    <t xml:space="preserve"> Hacketstown</t>
  </si>
  <si>
    <t xml:space="preserve"> Haroldstown</t>
  </si>
  <si>
    <t>Killinagh</t>
  </si>
  <si>
    <t xml:space="preserve"> Johnstown</t>
  </si>
  <si>
    <t>Dundalk – South</t>
  </si>
  <si>
    <t xml:space="preserve"> Kellistown</t>
  </si>
  <si>
    <t xml:space="preserve"> Kilbride</t>
  </si>
  <si>
    <t xml:space="preserve"> Killedmond</t>
  </si>
  <si>
    <t xml:space="preserve"> Killerrig</t>
  </si>
  <si>
    <t xml:space="preserve"> Kineagh</t>
  </si>
  <si>
    <t>Pedara Vohers</t>
  </si>
  <si>
    <t>Glenroe</t>
  </si>
  <si>
    <t xml:space="preserve"> Kyle</t>
  </si>
  <si>
    <t>Dundalk – Carlingford</t>
  </si>
  <si>
    <t>Ballybeg South</t>
  </si>
  <si>
    <t xml:space="preserve"> Leighlinbridge</t>
  </si>
  <si>
    <t>Teebane</t>
  </si>
  <si>
    <t>Stralongford</t>
  </si>
  <si>
    <t>Ballynaneashagh</t>
  </si>
  <si>
    <t xml:space="preserve"> Marley</t>
  </si>
  <si>
    <t>Templeport</t>
  </si>
  <si>
    <t xml:space="preserve"> Muinebeag Rural</t>
  </si>
  <si>
    <t>Tircahan</t>
  </si>
  <si>
    <t>Firry</t>
  </si>
  <si>
    <t>Dundalk No. 1 Urban</t>
  </si>
  <si>
    <t xml:space="preserve"> Muinebeag Urban</t>
  </si>
  <si>
    <t>Dundalk No. 2 Urban</t>
  </si>
  <si>
    <t xml:space="preserve"> Myshall</t>
  </si>
  <si>
    <t>Bailieborough – Cootehill</t>
  </si>
  <si>
    <t xml:space="preserve"> Nurney</t>
  </si>
  <si>
    <t xml:space="preserve"> Oldleighlin</t>
  </si>
  <si>
    <t>Kilbarry (part)</t>
  </si>
  <si>
    <t xml:space="preserve"> Rahill</t>
  </si>
  <si>
    <t xml:space="preserve"> Rathanna</t>
  </si>
  <si>
    <t xml:space="preserve"> Rathornan</t>
  </si>
  <si>
    <t xml:space="preserve"> Rathrush</t>
  </si>
  <si>
    <t>Dundalk No. 3 Urban</t>
  </si>
  <si>
    <t xml:space="preserve"> Rathvilly</t>
  </si>
  <si>
    <t>Dundalk No. 4 Urban</t>
  </si>
  <si>
    <t xml:space="preserve"> Ridge</t>
  </si>
  <si>
    <t>Bantry Rural</t>
  </si>
  <si>
    <t>Glenco</t>
  </si>
  <si>
    <t>Cashel – Tipperary</t>
  </si>
  <si>
    <t xml:space="preserve"> Shangarry</t>
  </si>
  <si>
    <t>Loughil</t>
  </si>
  <si>
    <t xml:space="preserve"> Sliguff</t>
  </si>
  <si>
    <t>Ballaghassaan</t>
  </si>
  <si>
    <t>Mullagheruse</t>
  </si>
  <si>
    <t xml:space="preserve"> Tankardstown</t>
  </si>
  <si>
    <t xml:space="preserve"> Templepeter</t>
  </si>
  <si>
    <t xml:space="preserve"> Tiknock</t>
  </si>
  <si>
    <t xml:space="preserve"> Tinnahinch</t>
  </si>
  <si>
    <t>Aghalateeve</t>
  </si>
  <si>
    <t xml:space="preserve"> Tullow Rural</t>
  </si>
  <si>
    <t>Aghanlish</t>
  </si>
  <si>
    <t xml:space="preserve"> Tullow Urban</t>
  </si>
  <si>
    <t>Aghavoghil</t>
  </si>
  <si>
    <t xml:space="preserve"> Tullowbeg</t>
  </si>
  <si>
    <t>Arigna</t>
  </si>
  <si>
    <t xml:space="preserve"> Williamstown</t>
  </si>
  <si>
    <t>Templeboy South</t>
  </si>
  <si>
    <t>Caherhurly</t>
  </si>
  <si>
    <t>Clonea Comeragh</t>
  </si>
  <si>
    <t>Bray No. 1 Urban</t>
  </si>
  <si>
    <t>Droichead Nua Rural</t>
  </si>
  <si>
    <t>Bray No. 2 Urban</t>
  </si>
  <si>
    <t>Droichead Nua Urban</t>
  </si>
  <si>
    <t>Esker</t>
  </si>
  <si>
    <t>Bray No. 3 Urban</t>
  </si>
  <si>
    <t>Garvagh</t>
  </si>
  <si>
    <t>Sligo – Drumcliff</t>
  </si>
  <si>
    <t>Corlea</t>
  </si>
  <si>
    <t>Ceanannas Mór Rural (part)</t>
  </si>
  <si>
    <t>Ceanannas Mór Urban</t>
  </si>
  <si>
    <t>Inishcaltra North</t>
  </si>
  <si>
    <t>Melvin</t>
  </si>
  <si>
    <t>Inishcaltra South</t>
  </si>
  <si>
    <t>Sligo – Strandhill</t>
  </si>
  <si>
    <t>Naas</t>
  </si>
  <si>
    <t>Whiddy</t>
  </si>
  <si>
    <t>Carrigaline (in the former rural district of Cork)</t>
  </si>
  <si>
    <t>Galwy City</t>
  </si>
  <si>
    <t>Carrigaline (in the former rural district of Kinsale)</t>
  </si>
  <si>
    <t>Cnoc na Cathrach</t>
  </si>
  <si>
    <t>Killaloan</t>
  </si>
  <si>
    <t>Derrycunlagh</t>
  </si>
  <si>
    <t>Kilsheelan</t>
  </si>
  <si>
    <t>Derrylea</t>
  </si>
  <si>
    <t>Athlone</t>
  </si>
  <si>
    <t>Galway City Central</t>
  </si>
  <si>
    <t xml:space="preserve">parts of the electoral divisions that are contained within the Cork County boundary: </t>
  </si>
  <si>
    <t>see later</t>
  </si>
  <si>
    <t>Buncrana</t>
  </si>
  <si>
    <t>Ballyaglogh</t>
  </si>
  <si>
    <t>Navan</t>
  </si>
  <si>
    <t>An Caisleán</t>
  </si>
  <si>
    <t>Trim</t>
  </si>
  <si>
    <t xml:space="preserve">portions of the following electoral divisions that remain within the Cork County boundary: </t>
  </si>
  <si>
    <t>Ballinalack</t>
  </si>
  <si>
    <t>Rathcooney (part rural)</t>
  </si>
  <si>
    <t>Galway Rural (part)</t>
  </si>
  <si>
    <t>Bundorragha</t>
  </si>
  <si>
    <t>Gort – Kinvara</t>
  </si>
  <si>
    <t>Laois</t>
  </si>
  <si>
    <t>Altagowlan</t>
  </si>
  <si>
    <t>Ashbourne</t>
  </si>
  <si>
    <t>Owennadornaun</t>
  </si>
  <si>
    <t>Ballintra (in the former Rural District of Ballyshannon)</t>
  </si>
  <si>
    <t>Greenhall</t>
  </si>
  <si>
    <t>Ballintra (in the former Rural District of Donegal)</t>
  </si>
  <si>
    <t>Swinford</t>
  </si>
  <si>
    <t>Laytown-Bettystown</t>
  </si>
  <si>
    <t>St. Mary's (part rural)</t>
  </si>
  <si>
    <t>Roscrea – Templemore</t>
  </si>
  <si>
    <t>Mullingar</t>
  </si>
  <si>
    <t>Shannon</t>
  </si>
  <si>
    <t>Brisha</t>
  </si>
  <si>
    <t>Capard</t>
  </si>
  <si>
    <t>Lisgarve</t>
  </si>
  <si>
    <t>Thurles</t>
  </si>
  <si>
    <t>Lough Allen</t>
  </si>
  <si>
    <t>Mantua</t>
  </si>
  <si>
    <t>Glenties</t>
  </si>
  <si>
    <t>dunlaoigle rathdown</t>
  </si>
  <si>
    <t>Loughatorick</t>
  </si>
  <si>
    <t>Marblehill</t>
  </si>
  <si>
    <t>Moyode</t>
  </si>
  <si>
    <t>Two-Mile-Borris</t>
  </si>
  <si>
    <t>Foxrock-Deansgrange</t>
  </si>
  <si>
    <t>Letterkenny</t>
  </si>
  <si>
    <t>O'More's forest</t>
  </si>
  <si>
    <t xml:space="preserve">                                 </t>
  </si>
  <si>
    <t>Béal Átha an Ghaorthaidh (Dún Mánmhaí)</t>
  </si>
  <si>
    <t>Glencullen</t>
  </si>
  <si>
    <t>Ceannúigh</t>
  </si>
  <si>
    <t>Cloon</t>
  </si>
  <si>
    <t>Doire Ianna</t>
  </si>
  <si>
    <t>dublin fingal</t>
  </si>
  <si>
    <t>Balbriggan</t>
  </si>
  <si>
    <t>Howth – Malahide</t>
  </si>
  <si>
    <t>Máistir Gaoithe</t>
  </si>
  <si>
    <t>Ongar</t>
  </si>
  <si>
    <t>Rush – Lusk</t>
  </si>
  <si>
    <t>Trian Iarthach</t>
  </si>
  <si>
    <t>those parts of the electoral divisions that are contained within Cork County</t>
  </si>
  <si>
    <t>Carrigrohanebeg</t>
  </si>
  <si>
    <t>Swords</t>
  </si>
  <si>
    <t>Castleknock</t>
  </si>
  <si>
    <t>Blanchardstown – Mulhuddart</t>
  </si>
  <si>
    <t>Dublin South</t>
  </si>
  <si>
    <t>Edmonstown</t>
  </si>
  <si>
    <t>Lucan</t>
  </si>
  <si>
    <t>Palmerstown - Fonthill</t>
  </si>
  <si>
    <t>Tallaght South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</si>
</sst>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charset val="1"/>
    </font>
    <font>
      <b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444444"/>
      <name val="Calibri"/>
      <family val="2"/>
      <charset val="1"/>
    </font>
    <font>
      <sz val="11"/>
      <color rgb="FF000000"/>
      <name val="Calibri"/>
    </font>
    <font>
      <sz val="11"/>
      <color rgb="FF384350"/>
      <name val="Roboto Sans"/>
      <family val="2"/>
      <charset val="1"/>
    </font>
    <font>
      <sz val="10"/>
      <color rgb="FF202122"/>
      <name val="Arial"/>
      <charset val="1"/>
    </font>
    <font>
      <b/>
      <sz val="10"/>
      <color rgb="FF202122"/>
      <name val="Arial"/>
      <charset val="1"/>
    </font>
    <font>
      <sz val="11"/>
      <color rgb="FF202122"/>
      <name val="Arial"/>
      <charset val="1"/>
    </font>
    <font>
      <sz val="9"/>
      <color rgb="FF202122"/>
      <name val="Arial"/>
      <charset val="1"/>
    </font>
    <font>
      <sz val="9"/>
      <color rgb="FF000000"/>
      <name val="Arial"/>
      <charset val="1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8A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9F26D"/>
        <bgColor indexed="64"/>
      </patternFill>
    </fill>
    <fill>
      <patternFill patternType="solid">
        <fgColor rgb="FFFC777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95B3D7"/>
      </left>
      <right/>
      <top style="thin">
        <color rgb="FF95B3D7"/>
      </top>
      <bottom/>
      <diagonal/>
    </border>
    <border>
      <left/>
      <right/>
      <top style="thin">
        <color rgb="FF95B3D7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95B3D7"/>
      </right>
      <top style="thin">
        <color rgb="FF95B3D7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/>
      <right style="thin">
        <color rgb="FF95B3D7"/>
      </right>
      <top style="thin">
        <color rgb="FF95B3D7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2" fillId="0" borderId="0" xfId="0" applyFont="1"/>
    <xf numFmtId="0" fontId="1" fillId="0" borderId="1" xfId="0" applyFont="1" applyBorder="1"/>
    <xf numFmtId="0" fontId="1" fillId="0" borderId="2" xfId="0" applyFont="1" applyBorder="1"/>
    <xf numFmtId="0" fontId="0" fillId="0" borderId="3" xfId="0" applyBorder="1"/>
    <xf numFmtId="0" fontId="1" fillId="0" borderId="4" xfId="0" applyFont="1" applyBorder="1"/>
    <xf numFmtId="0" fontId="3" fillId="0" borderId="1" xfId="0" applyFont="1" applyBorder="1"/>
    <xf numFmtId="0" fontId="3" fillId="0" borderId="2" xfId="0" applyFont="1" applyBorder="1"/>
    <xf numFmtId="0" fontId="4" fillId="0" borderId="3" xfId="0" applyFont="1" applyBorder="1"/>
    <xf numFmtId="0" fontId="3" fillId="0" borderId="4" xfId="0" applyFont="1" applyBorder="1"/>
    <xf numFmtId="0" fontId="0" fillId="2" borderId="0" xfId="0" applyFill="1"/>
    <xf numFmtId="0" fontId="0" fillId="3" borderId="0" xfId="0" applyFill="1"/>
    <xf numFmtId="0" fontId="0" fillId="4" borderId="0" xfId="0" applyFill="1"/>
    <xf numFmtId="0" fontId="5" fillId="5" borderId="5" xfId="0" applyFont="1" applyFill="1" applyBorder="1"/>
    <xf numFmtId="0" fontId="5" fillId="2" borderId="3" xfId="0" applyFont="1" applyFill="1" applyBorder="1"/>
    <xf numFmtId="0" fontId="5" fillId="2" borderId="6" xfId="0" applyFont="1" applyFill="1" applyBorder="1"/>
    <xf numFmtId="0" fontId="0" fillId="3" borderId="5" xfId="0" applyFill="1" applyBorder="1"/>
    <xf numFmtId="0" fontId="0" fillId="6" borderId="3" xfId="0" applyFill="1" applyBorder="1"/>
    <xf numFmtId="0" fontId="0" fillId="6" borderId="6" xfId="0" applyFill="1" applyBorder="1"/>
    <xf numFmtId="0" fontId="0" fillId="0" borderId="6" xfId="0" applyBorder="1"/>
    <xf numFmtId="0" fontId="0" fillId="3" borderId="7" xfId="0" applyFill="1" applyBorder="1"/>
    <xf numFmtId="0" fontId="0" fillId="0" borderId="8" xfId="0" applyBorder="1"/>
    <xf numFmtId="0" fontId="0" fillId="0" borderId="9" xfId="0" applyBorder="1"/>
    <xf numFmtId="0" fontId="5" fillId="3" borderId="5" xfId="0" applyFont="1" applyFill="1" applyBorder="1"/>
    <xf numFmtId="0" fontId="5" fillId="3" borderId="10" xfId="0" applyFont="1" applyFill="1" applyBorder="1"/>
    <xf numFmtId="0" fontId="5" fillId="2" borderId="5" xfId="0" applyFont="1" applyFill="1" applyBorder="1"/>
    <xf numFmtId="0" fontId="5" fillId="2" borderId="7" xfId="0" applyFont="1" applyFill="1" applyBorder="1"/>
    <xf numFmtId="0" fontId="0" fillId="6" borderId="7" xfId="0" applyFill="1" applyBorder="1"/>
    <xf numFmtId="0" fontId="0" fillId="0" borderId="7" xfId="0" applyBorder="1"/>
    <xf numFmtId="0" fontId="0" fillId="0" borderId="11" xfId="0" applyBorder="1"/>
    <xf numFmtId="0" fontId="6" fillId="0" borderId="0" xfId="0" applyFont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0" borderId="2" xfId="0" applyBorder="1"/>
    <xf numFmtId="0" fontId="0" fillId="10" borderId="0" xfId="0" applyFill="1"/>
    <xf numFmtId="0" fontId="0" fillId="11" borderId="0" xfId="0" applyFill="1"/>
    <xf numFmtId="0" fontId="7" fillId="0" borderId="0" xfId="0" applyFont="1"/>
    <xf numFmtId="0" fontId="0" fillId="12" borderId="0" xfId="0" applyFill="1"/>
    <xf numFmtId="3" fontId="8" fillId="0" borderId="0" xfId="0" applyNumberFormat="1" applyFont="1"/>
    <xf numFmtId="3" fontId="0" fillId="0" borderId="0" xfId="0" applyNumberFormat="1"/>
    <xf numFmtId="0" fontId="9" fillId="0" borderId="0" xfId="0" applyFont="1"/>
    <xf numFmtId="0" fontId="10" fillId="0" borderId="0" xfId="0" applyFont="1"/>
    <xf numFmtId="0" fontId="11" fillId="0" borderId="0" xfId="0" applyFont="1"/>
    <xf numFmtId="3" fontId="0" fillId="0" borderId="3" xfId="0" applyNumberFormat="1" applyBorder="1"/>
    <xf numFmtId="3" fontId="0" fillId="6" borderId="3" xfId="0" applyNumberFormat="1" applyFill="1" applyBorder="1"/>
    <xf numFmtId="0" fontId="5" fillId="5" borderId="0" xfId="0" applyFont="1" applyFill="1"/>
    <xf numFmtId="0" fontId="12" fillId="0" borderId="0" xfId="0" applyFont="1"/>
    <xf numFmtId="0" fontId="13" fillId="0" borderId="0" xfId="0" applyFont="1"/>
    <xf numFmtId="0" fontId="0" fillId="0" borderId="0" xfId="0" pivotButton="1"/>
    <xf numFmtId="0" fontId="1" fillId="0" borderId="0" xfId="0" applyFont="1"/>
    <xf numFmtId="0" fontId="8" fillId="0" borderId="0" xfId="0" applyFont="1"/>
    <xf numFmtId="0" fontId="14" fillId="13" borderId="0" xfId="0" applyFont="1" applyFill="1"/>
    <xf numFmtId="0" fontId="0" fillId="14" borderId="0" xfId="0" applyFill="1"/>
    <xf numFmtId="0" fontId="0" fillId="15" borderId="0" xfId="0" applyFill="1"/>
    <xf numFmtId="0" fontId="15" fillId="14" borderId="0" xfId="0" applyFont="1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14" fillId="0" borderId="12" xfId="0" applyFont="1" applyBorder="1"/>
    <xf numFmtId="0" fontId="0" fillId="20" borderId="0" xfId="0" applyFill="1"/>
    <xf numFmtId="0" fontId="0" fillId="21" borderId="0" xfId="0" applyFill="1"/>
    <xf numFmtId="0" fontId="1" fillId="0" borderId="13" xfId="0" applyFont="1" applyBorder="1"/>
    <xf numFmtId="0" fontId="1" fillId="6" borderId="13" xfId="0" applyFont="1" applyFill="1" applyBorder="1"/>
    <xf numFmtId="0" fontId="1" fillId="12" borderId="13" xfId="0" applyFont="1" applyFill="1" applyBorder="1"/>
    <xf numFmtId="0" fontId="15" fillId="17" borderId="0" xfId="0" applyFont="1" applyFill="1"/>
    <xf numFmtId="0" fontId="6" fillId="0" borderId="0" xfId="0" quotePrefix="1" applyFont="1"/>
  </cellXfs>
  <cellStyles count="1">
    <cellStyle name="Normal" xfId="0" builtinId="0"/>
  </cellStyles>
  <dxfs count="18">
    <dxf>
      <fill>
        <patternFill patternType="solid">
          <fgColor indexed="64"/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9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border diagonalUp="0" diagonalDown="0">
        <left/>
        <right style="thin">
          <color rgb="FF95B3D7"/>
        </right>
        <top style="thin">
          <color rgb="FF95B3D7"/>
        </top>
        <bottom/>
        <vertical/>
        <horizontal/>
      </border>
    </dxf>
    <dxf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border diagonalUp="0" diagonalDown="0">
        <left/>
        <right/>
        <top style="thin">
          <color rgb="FF95B3D7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border diagonalUp="0" diagonalDown="0">
        <left style="thin">
          <color rgb="FF95B3D7"/>
        </left>
        <right/>
        <top style="thin">
          <color rgb="FF95B3D7"/>
        </top>
        <bottom/>
        <vertical/>
        <horizontal/>
      </border>
    </dxf>
  </dxfs>
  <tableStyles count="0" defaultTableStyle="TableStyleMedium2" defaultPivotStyle="PivotStyleMedium9"/>
  <colors>
    <mruColors>
      <color rgb="FFFC7777"/>
      <color rgb="FF99F26D"/>
      <color rgb="FFD98A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 /><Relationship Id="rId13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sheetMetadata" Target="metadata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sharedStrings" Target="sharedStrings.xml" /><Relationship Id="rId5" Type="http://schemas.openxmlformats.org/officeDocument/2006/relationships/worksheet" Target="worksheets/sheet5.xml" /><Relationship Id="rId10" Type="http://schemas.openxmlformats.org/officeDocument/2006/relationships/styles" Target="styles.xml" /><Relationship Id="rId4" Type="http://schemas.openxmlformats.org/officeDocument/2006/relationships/worksheet" Target="worksheets/sheet4.xml" /><Relationship Id="rId9" Type="http://schemas.openxmlformats.org/officeDocument/2006/relationships/theme" Target="theme/theme1.xml" 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 /><Relationship Id="rId1" Type="http://schemas.microsoft.com/office/2011/relationships/chartStyle" Target="style1.xml" 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_xlchart.v1.2</cx:f>
      </cx:strDim>
      <cx:numDim type="val">
        <cx:f dir="row">_xlchart.v1.3</cx:f>
      </cx:numDim>
    </cx:data>
    <cx:data id="1">
      <cx:strDim type="cat">
        <cx:f dir="row">_xlchart.v1.2</cx:f>
      </cx:strDim>
      <cx:numDim type="val">
        <cx:f dir="row">_xlchart.v1.4</cx:f>
      </cx:numDim>
    </cx:data>
  </cx:chartData>
  <cx:chart>
    <cx:title pos="t" align="ctr" overlay="0"/>
    <cx:plotArea>
      <cx:plotAreaRegion>
        <cx:series layoutId="boxWhisker" uniqueId="{B4B31BEF-5F65-450E-AEA5-339F3274AEBE}">
          <cx:tx>
            <cx:txData>
              <cx:f>_xlchart.v1.0</cx:f>
              <cx:v>28000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6C66841F-7200-4E18-9B1B-4D833254C4C9}">
          <cx:tx>
            <cx:txData>
              <cx:f>_xlchart.v1.1</cx:f>
              <cx:v>31000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0.99000001"/>
        <cx:tickLabels/>
      </cx:axis>
      <cx:axis id="1">
        <cx:valScaling min="80000"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13" Type="http://schemas.openxmlformats.org/officeDocument/2006/relationships/image" Target="../media/image13.jpeg" /><Relationship Id="rId18" Type="http://schemas.openxmlformats.org/officeDocument/2006/relationships/image" Target="../media/image18.png" /><Relationship Id="rId3" Type="http://schemas.openxmlformats.org/officeDocument/2006/relationships/image" Target="../media/image3.jpeg" /><Relationship Id="rId21" Type="http://schemas.openxmlformats.org/officeDocument/2006/relationships/image" Target="../media/image21.png" /><Relationship Id="rId7" Type="http://schemas.openxmlformats.org/officeDocument/2006/relationships/image" Target="../media/image7.jpeg" /><Relationship Id="rId12" Type="http://schemas.openxmlformats.org/officeDocument/2006/relationships/image" Target="../media/image12.jpeg" /><Relationship Id="rId17" Type="http://schemas.openxmlformats.org/officeDocument/2006/relationships/image" Target="../media/image17.png" /><Relationship Id="rId2" Type="http://schemas.openxmlformats.org/officeDocument/2006/relationships/image" Target="../media/image2.jpeg" /><Relationship Id="rId16" Type="http://schemas.openxmlformats.org/officeDocument/2006/relationships/image" Target="../media/image16.jpeg" /><Relationship Id="rId20" Type="http://schemas.openxmlformats.org/officeDocument/2006/relationships/image" Target="../media/image20.png" /><Relationship Id="rId1" Type="http://schemas.openxmlformats.org/officeDocument/2006/relationships/image" Target="../media/image1.jpeg" /><Relationship Id="rId6" Type="http://schemas.openxmlformats.org/officeDocument/2006/relationships/image" Target="../media/image6.png" /><Relationship Id="rId11" Type="http://schemas.openxmlformats.org/officeDocument/2006/relationships/image" Target="../media/image11.jpeg" /><Relationship Id="rId24" Type="http://schemas.openxmlformats.org/officeDocument/2006/relationships/image" Target="../media/image24.png" /><Relationship Id="rId5" Type="http://schemas.openxmlformats.org/officeDocument/2006/relationships/image" Target="../media/image5.jpeg" /><Relationship Id="rId15" Type="http://schemas.openxmlformats.org/officeDocument/2006/relationships/image" Target="../media/image15.jpeg" /><Relationship Id="rId23" Type="http://schemas.openxmlformats.org/officeDocument/2006/relationships/image" Target="../media/image23.png" /><Relationship Id="rId10" Type="http://schemas.openxmlformats.org/officeDocument/2006/relationships/image" Target="../media/image10.jpeg" /><Relationship Id="rId19" Type="http://schemas.openxmlformats.org/officeDocument/2006/relationships/image" Target="../media/image19.pn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Relationship Id="rId14" Type="http://schemas.openxmlformats.org/officeDocument/2006/relationships/image" Target="../media/image14.jpeg" /><Relationship Id="rId22" Type="http://schemas.openxmlformats.org/officeDocument/2006/relationships/image" Target="../media/image22.png" 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19050</xdr:rowOff>
    </xdr:from>
    <xdr:to>
      <xdr:col>5</xdr:col>
      <xdr:colOff>47625</xdr:colOff>
      <xdr:row>17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CB048-0E86-C0BB-3BB5-2FDEF2873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52550"/>
          <a:ext cx="23622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9525</xdr:rowOff>
    </xdr:from>
    <xdr:to>
      <xdr:col>10</xdr:col>
      <xdr:colOff>485775</xdr:colOff>
      <xdr:row>19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40BDED-EB78-E93A-759B-224CB33B8865}"/>
            </a:ext>
            <a:ext uri="{147F2762-F138-4A5C-976F-8EAC2B608ADB}">
              <a16:predDERef xmlns:a16="http://schemas.microsoft.com/office/drawing/2014/main" pred="{200CB048-0E86-C0BB-3BB5-2FDEF2873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33775" y="1343025"/>
          <a:ext cx="2314575" cy="16097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9525</xdr:rowOff>
    </xdr:from>
    <xdr:to>
      <xdr:col>5</xdr:col>
      <xdr:colOff>200025</xdr:colOff>
      <xdr:row>26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3EE40A-A6A1-DF74-520E-D98FBD03FCDE}"/>
            </a:ext>
            <a:ext uri="{147F2762-F138-4A5C-976F-8EAC2B608ADB}">
              <a16:predDERef xmlns:a16="http://schemas.microsoft.com/office/drawing/2014/main" pred="{0240BDED-EB78-E93A-759B-224CB33B8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867025"/>
          <a:ext cx="2514600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1</xdr:row>
      <xdr:rowOff>38100</xdr:rowOff>
    </xdr:from>
    <xdr:to>
      <xdr:col>12</xdr:col>
      <xdr:colOff>476250</xdr:colOff>
      <xdr:row>9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A28020-906A-832A-56D4-5AB018B86165}"/>
            </a:ext>
            <a:ext uri="{147F2762-F138-4A5C-976F-8EAC2B608ADB}">
              <a16:predDERef xmlns:a16="http://schemas.microsoft.com/office/drawing/2014/main" pred="{783EE40A-A6A1-DF74-520E-D98FBD03F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29350" y="228600"/>
          <a:ext cx="2047875" cy="1514475"/>
        </a:xfrm>
        <a:prstGeom prst="rect">
          <a:avLst/>
        </a:prstGeom>
      </xdr:spPr>
    </xdr:pic>
    <xdr:clientData/>
  </xdr:twoCellAnchor>
  <xdr:twoCellAnchor editAs="oneCell">
    <xdr:from>
      <xdr:col>34</xdr:col>
      <xdr:colOff>466725</xdr:colOff>
      <xdr:row>34</xdr:row>
      <xdr:rowOff>161925</xdr:rowOff>
    </xdr:from>
    <xdr:to>
      <xdr:col>36</xdr:col>
      <xdr:colOff>142875</xdr:colOff>
      <xdr:row>38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636306A-EA16-E9C7-EF01-328BCB089D82}"/>
            </a:ext>
            <a:ext uri="{147F2762-F138-4A5C-976F-8EAC2B608ADB}">
              <a16:predDERef xmlns:a16="http://schemas.microsoft.com/office/drawing/2014/main" pred="{AD054EC1-5E66-899D-14FD-E8DE91E90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240500" y="6638925"/>
          <a:ext cx="895350" cy="752475"/>
        </a:xfrm>
        <a:prstGeom prst="rect">
          <a:avLst/>
        </a:prstGeom>
      </xdr:spPr>
    </xdr:pic>
    <xdr:clientData/>
  </xdr:twoCellAnchor>
  <xdr:twoCellAnchor editAs="oneCell">
    <xdr:from>
      <xdr:col>38</xdr:col>
      <xdr:colOff>228600</xdr:colOff>
      <xdr:row>34</xdr:row>
      <xdr:rowOff>171450</xdr:rowOff>
    </xdr:from>
    <xdr:to>
      <xdr:col>39</xdr:col>
      <xdr:colOff>514350</xdr:colOff>
      <xdr:row>38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120EC2B-E3C8-CCF9-4FAE-EB50B9C2F6FF}"/>
            </a:ext>
            <a:ext uri="{147F2762-F138-4A5C-976F-8EAC2B608ADB}">
              <a16:predDERef xmlns:a16="http://schemas.microsoft.com/office/drawing/2014/main" pred="{F636306A-EA16-E9C7-EF01-328BCB089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440775" y="6648450"/>
          <a:ext cx="895350" cy="762000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285750</xdr:colOff>
      <xdr:row>35</xdr:row>
      <xdr:rowOff>28575</xdr:rowOff>
    </xdr:from>
    <xdr:to>
      <xdr:col>31</xdr:col>
      <xdr:colOff>523875</xdr:colOff>
      <xdr:row>38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71F240-E284-423D-1FDA-2B8DAAD1804B}"/>
            </a:ext>
            <a:ext uri="{147F2762-F138-4A5C-976F-8EAC2B608ADB}">
              <a16:predDERef xmlns:a16="http://schemas.microsoft.com/office/drawing/2014/main" pred="{4120EC2B-E3C8-CCF9-4FAE-EB50B9C2F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621125" y="6696075"/>
          <a:ext cx="847725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30</xdr:row>
      <xdr:rowOff>9525</xdr:rowOff>
    </xdr:from>
    <xdr:to>
      <xdr:col>6</xdr:col>
      <xdr:colOff>123825</xdr:colOff>
      <xdr:row>37</xdr:row>
      <xdr:rowOff>171450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F76B303-F007-4C02-91F8-EBAB27BE4A32}"/>
            </a:ext>
            <a:ext uri="{147F2762-F138-4A5C-976F-8EAC2B608ADB}">
              <a16:predDERef xmlns:a16="http://schemas.microsoft.com/office/drawing/2014/main" pred="{B771F240-E284-423D-1FDA-2B8DAAD1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95550" y="5724525"/>
          <a:ext cx="1771650" cy="14954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30</xdr:row>
      <xdr:rowOff>9525</xdr:rowOff>
    </xdr:from>
    <xdr:to>
      <xdr:col>9</xdr:col>
      <xdr:colOff>142875</xdr:colOff>
      <xdr:row>37</xdr:row>
      <xdr:rowOff>180975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4D1F6F-5611-41B9-941F-DE40284C0FB4}"/>
            </a:ext>
            <a:ext uri="{147F2762-F138-4A5C-976F-8EAC2B608ADB}">
              <a16:predDERef xmlns:a16="http://schemas.microsoft.com/office/drawing/2014/main" pred="{BF76B303-F007-4C02-91F8-EBAB27BE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33875" y="5724525"/>
          <a:ext cx="1781175" cy="1504950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30</xdr:row>
      <xdr:rowOff>9525</xdr:rowOff>
    </xdr:from>
    <xdr:to>
      <xdr:col>12</xdr:col>
      <xdr:colOff>200025</xdr:colOff>
      <xdr:row>38</xdr:row>
      <xdr:rowOff>28575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27042E0-02C4-4E59-A4B2-1E9ED91AD0BB}"/>
            </a:ext>
            <a:ext uri="{147F2762-F138-4A5C-976F-8EAC2B608ADB}">
              <a16:predDERef xmlns:a16="http://schemas.microsoft.com/office/drawing/2014/main" pred="{FE4D1F6F-5611-41B9-941F-DE40284C0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43325" y="5724525"/>
          <a:ext cx="1819275" cy="154305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34</xdr:row>
      <xdr:rowOff>171450</xdr:rowOff>
    </xdr:from>
    <xdr:to>
      <xdr:col>43</xdr:col>
      <xdr:colOff>295275</xdr:colOff>
      <xdr:row>38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B4C60E2-7139-B536-D834-4F9D40EAD6B3}"/>
            </a:ext>
            <a:ext uri="{147F2762-F138-4A5C-976F-8EAC2B608ADB}">
              <a16:predDERef xmlns:a16="http://schemas.microsoft.com/office/drawing/2014/main" pred="{927042E0-02C4-4E59-A4B2-1E9ED91A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650575" y="6648450"/>
          <a:ext cx="904875" cy="771525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30</xdr:row>
      <xdr:rowOff>0</xdr:rowOff>
    </xdr:from>
    <xdr:to>
      <xdr:col>15</xdr:col>
      <xdr:colOff>323850</xdr:colOff>
      <xdr:row>38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4106B74-5646-0630-0079-21300102E3BE}"/>
            </a:ext>
            <a:ext uri="{147F2762-F138-4A5C-976F-8EAC2B608ADB}">
              <a16:predDERef xmlns:a16="http://schemas.microsoft.com/office/drawing/2014/main" pred="{5B4C60E2-7139-B536-D834-4F9D40EAD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24525" y="5715000"/>
          <a:ext cx="17907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30</xdr:row>
      <xdr:rowOff>47625</xdr:rowOff>
    </xdr:from>
    <xdr:to>
      <xdr:col>3</xdr:col>
      <xdr:colOff>66675</xdr:colOff>
      <xdr:row>37</xdr:row>
      <xdr:rowOff>76200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8469670-3F60-749A-4C3B-64603A871E9F}"/>
            </a:ext>
            <a:ext uri="{147F2762-F138-4A5C-976F-8EAC2B608ADB}">
              <a16:predDERef xmlns:a16="http://schemas.microsoft.com/office/drawing/2014/main" pred="{D4106B74-5646-0630-0079-21300102E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2000" y="5762625"/>
          <a:ext cx="1619250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9525</xdr:rowOff>
    </xdr:from>
    <xdr:to>
      <xdr:col>2</xdr:col>
      <xdr:colOff>1009650</xdr:colOff>
      <xdr:row>49</xdr:row>
      <xdr:rowOff>180975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15D6A0F-1CA9-B047-7833-AA133B1FE2FD}"/>
            </a:ext>
            <a:ext uri="{147F2762-F138-4A5C-976F-8EAC2B608ADB}">
              <a16:predDERef xmlns:a16="http://schemas.microsoft.com/office/drawing/2014/main" pred="{68469670-3F60-749A-4C3B-64603A87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8010525"/>
          <a:ext cx="1619250" cy="15049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9525</xdr:rowOff>
    </xdr:from>
    <xdr:to>
      <xdr:col>5</xdr:col>
      <xdr:colOff>323850</xdr:colOff>
      <xdr:row>49</xdr:row>
      <xdr:rowOff>133350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A40C850-F82C-4BC7-867D-E5017DA82BB4}"/>
            </a:ext>
            <a:ext uri="{147F2762-F138-4A5C-976F-8EAC2B608ADB}">
              <a16:predDERef xmlns:a16="http://schemas.microsoft.com/office/drawing/2014/main" pred="{515D6A0F-1CA9-B047-7833-AA133B1F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14575" y="8010525"/>
          <a:ext cx="1543050" cy="145732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41</xdr:row>
      <xdr:rowOff>180975</xdr:rowOff>
    </xdr:from>
    <xdr:to>
      <xdr:col>11</xdr:col>
      <xdr:colOff>95250</xdr:colOff>
      <xdr:row>51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8A03DF3-D34D-1201-5EDB-C1935DBAF929}"/>
            </a:ext>
            <a:ext uri="{147F2762-F138-4A5C-976F-8EAC2B608ADB}">
              <a16:predDERef xmlns:a16="http://schemas.microsoft.com/office/drawing/2014/main" pred="{9A40C850-F82C-4BC7-867D-E5017DA8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10200" y="7991475"/>
          <a:ext cx="1876425" cy="1724025"/>
        </a:xfrm>
        <a:prstGeom prst="rect">
          <a:avLst/>
        </a:prstGeom>
      </xdr:spPr>
    </xdr:pic>
    <xdr:clientData/>
  </xdr:twoCellAnchor>
  <xdr:twoCellAnchor editAs="oneCell">
    <xdr:from>
      <xdr:col>11</xdr:col>
      <xdr:colOff>514350</xdr:colOff>
      <xdr:row>41</xdr:row>
      <xdr:rowOff>161925</xdr:rowOff>
    </xdr:from>
    <xdr:to>
      <xdr:col>14</xdr:col>
      <xdr:colOff>571500</xdr:colOff>
      <xdr:row>50</xdr:row>
      <xdr:rowOff>171450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2B60BC4-8647-5A0B-920E-7B393B4FED99}"/>
            </a:ext>
            <a:ext uri="{147F2762-F138-4A5C-976F-8EAC2B608ADB}">
              <a16:predDERef xmlns:a16="http://schemas.microsoft.com/office/drawing/2014/main" pred="{E8A03DF3-D34D-1201-5EDB-C1935DBAF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05725" y="7972425"/>
          <a:ext cx="1885950" cy="1724025"/>
        </a:xfrm>
        <a:prstGeom prst="rect">
          <a:avLst/>
        </a:prstGeom>
      </xdr:spPr>
    </xdr:pic>
    <xdr:clientData/>
  </xdr:twoCellAnchor>
  <xdr:twoCellAnchor editAs="oneCell">
    <xdr:from>
      <xdr:col>13</xdr:col>
      <xdr:colOff>333375</xdr:colOff>
      <xdr:row>1</xdr:row>
      <xdr:rowOff>0</xdr:rowOff>
    </xdr:from>
    <xdr:to>
      <xdr:col>17</xdr:col>
      <xdr:colOff>47625</xdr:colOff>
      <xdr:row>9</xdr:row>
      <xdr:rowOff>85725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407DCF9-428B-0C44-CBA6-EC9D98403288}"/>
            </a:ext>
            <a:ext uri="{147F2762-F138-4A5C-976F-8EAC2B608ADB}">
              <a16:predDERef xmlns:a16="http://schemas.microsoft.com/office/drawing/2014/main" pred="{F2B60BC4-8647-5A0B-920E-7B393B4FE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43950" y="190500"/>
          <a:ext cx="2152650" cy="1609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77</xdr:row>
      <xdr:rowOff>28575</xdr:rowOff>
    </xdr:from>
    <xdr:to>
      <xdr:col>16</xdr:col>
      <xdr:colOff>295275</xdr:colOff>
      <xdr:row>86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1B22022-A8A1-1FB7-C6A1-C9034005C167}"/>
            </a:ext>
            <a:ext uri="{147F2762-F138-4A5C-976F-8EAC2B608ADB}">
              <a16:predDERef xmlns:a16="http://schemas.microsoft.com/office/drawing/2014/main" pred="{5407DCF9-428B-0C44-CBA6-EC9D9840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734425" y="14697075"/>
          <a:ext cx="1800225" cy="1762125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77</xdr:row>
      <xdr:rowOff>28575</xdr:rowOff>
    </xdr:from>
    <xdr:to>
      <xdr:col>12</xdr:col>
      <xdr:colOff>133350</xdr:colOff>
      <xdr:row>86</xdr:row>
      <xdr:rowOff>85725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DB7226E-7E51-7E24-5C55-2C930E5CDEFD}"/>
            </a:ext>
            <a:ext uri="{147F2762-F138-4A5C-976F-8EAC2B608ADB}">
              <a16:predDERef xmlns:a16="http://schemas.microsoft.com/office/drawing/2014/main" pred="{41B22022-A8A1-1FB7-C6A1-C9034005C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34125" y="14697075"/>
          <a:ext cx="1600200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152</xdr:row>
      <xdr:rowOff>47625</xdr:rowOff>
    </xdr:from>
    <xdr:to>
      <xdr:col>5</xdr:col>
      <xdr:colOff>495300</xdr:colOff>
      <xdr:row>167</xdr:row>
      <xdr:rowOff>28575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4EA1FDB-AEEC-BB6F-6A55-4E4171EF001E}"/>
            </a:ext>
            <a:ext uri="{147F2762-F138-4A5C-976F-8EAC2B608ADB}">
              <a16:predDERef xmlns:a16="http://schemas.microsoft.com/office/drawing/2014/main" pred="{0DB7226E-7E51-7E24-5C55-2C930E5CD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29003625"/>
          <a:ext cx="4010025" cy="2838450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154</xdr:row>
      <xdr:rowOff>123825</xdr:rowOff>
    </xdr:from>
    <xdr:to>
      <xdr:col>11</xdr:col>
      <xdr:colOff>276225</xdr:colOff>
      <xdr:row>165</xdr:row>
      <xdr:rowOff>76200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EF37509-A2F8-028A-00B7-81D32269A931}"/>
            </a:ext>
            <a:ext uri="{147F2762-F138-4A5C-976F-8EAC2B608ADB}">
              <a16:predDERef xmlns:a16="http://schemas.microsoft.com/office/drawing/2014/main" pred="{24EA1FDB-AEEC-BB6F-6A55-4E4171EF0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133850" y="29460825"/>
          <a:ext cx="3333750" cy="2047875"/>
        </a:xfrm>
        <a:prstGeom prst="rect">
          <a:avLst/>
        </a:prstGeom>
      </xdr:spPr>
    </xdr:pic>
    <xdr:clientData/>
  </xdr:twoCellAnchor>
  <xdr:twoCellAnchor editAs="oneCell">
    <xdr:from>
      <xdr:col>11</xdr:col>
      <xdr:colOff>390525</xdr:colOff>
      <xdr:row>150</xdr:row>
      <xdr:rowOff>133350</xdr:rowOff>
    </xdr:from>
    <xdr:to>
      <xdr:col>19</xdr:col>
      <xdr:colOff>76200</xdr:colOff>
      <xdr:row>168</xdr:row>
      <xdr:rowOff>28575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83F4388-3B01-7A21-CA1F-05D6F31BCA56}"/>
            </a:ext>
            <a:ext uri="{147F2762-F138-4A5C-976F-8EAC2B608ADB}">
              <a16:predDERef xmlns:a16="http://schemas.microsoft.com/office/drawing/2014/main" pred="{CEF37509-A2F8-028A-00B7-81D32269A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581900" y="28708350"/>
          <a:ext cx="4562475" cy="3324225"/>
        </a:xfrm>
        <a:prstGeom prst="rect">
          <a:avLst/>
        </a:prstGeom>
      </xdr:spPr>
    </xdr:pic>
    <xdr:clientData/>
  </xdr:twoCellAnchor>
  <xdr:twoCellAnchor editAs="oneCell">
    <xdr:from>
      <xdr:col>19</xdr:col>
      <xdr:colOff>361950</xdr:colOff>
      <xdr:row>152</xdr:row>
      <xdr:rowOff>47625</xdr:rowOff>
    </xdr:from>
    <xdr:to>
      <xdr:col>27</xdr:col>
      <xdr:colOff>47625</xdr:colOff>
      <xdr:row>167</xdr:row>
      <xdr:rowOff>114300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770F20D-D440-E741-B6BA-14B721860624}"/>
            </a:ext>
            <a:ext uri="{147F2762-F138-4A5C-976F-8EAC2B608ADB}">
              <a16:predDERef xmlns:a16="http://schemas.microsoft.com/office/drawing/2014/main" pred="{883F4388-3B01-7A21-CA1F-05D6F31B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430125" y="29003625"/>
          <a:ext cx="4562475" cy="2924175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109</xdr:row>
      <xdr:rowOff>76200</xdr:rowOff>
    </xdr:from>
    <xdr:to>
      <xdr:col>5</xdr:col>
      <xdr:colOff>238125</xdr:colOff>
      <xdr:row>126</xdr:row>
      <xdr:rowOff>38100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AEA2808-19FA-BEDD-50F0-65DF07DCC37A}"/>
            </a:ext>
            <a:ext uri="{147F2762-F138-4A5C-976F-8EAC2B608ADB}">
              <a16:predDERef xmlns:a16="http://schemas.microsoft.com/office/drawing/2014/main" pred="{6EA468A5-8FE8-A54E-8000-E2F32562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24050" y="20840700"/>
          <a:ext cx="1847850" cy="32004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169</xdr:row>
      <xdr:rowOff>180975</xdr:rowOff>
    </xdr:from>
    <xdr:to>
      <xdr:col>9</xdr:col>
      <xdr:colOff>438150</xdr:colOff>
      <xdr:row>185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67EDD1F-0C1B-A1FA-903C-31A7080E43FC}"/>
            </a:ext>
            <a:ext uri="{147F2762-F138-4A5C-976F-8EAC2B608ADB}">
              <a16:predDERef xmlns:a16="http://schemas.microsoft.com/office/drawing/2014/main" pred="{4AEA2808-19FA-BEDD-50F0-65DF07DCC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248025" y="32375475"/>
          <a:ext cx="3162300" cy="296227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151</xdr:row>
      <xdr:rowOff>161925</xdr:rowOff>
    </xdr:from>
    <xdr:to>
      <xdr:col>31</xdr:col>
      <xdr:colOff>66675</xdr:colOff>
      <xdr:row>169</xdr:row>
      <xdr:rowOff>9525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30DD56-2060-D5DB-ACA8-F9AF43AAB848}"/>
            </a:ext>
            <a:ext uri="{147F2762-F138-4A5C-976F-8EAC2B608ADB}">
              <a16:predDERef xmlns:a16="http://schemas.microsoft.com/office/drawing/2014/main" pred="{9AB58757-5667-3099-66C6-3ECCB4809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44975" y="28927425"/>
          <a:ext cx="2505075" cy="32766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126</xdr:row>
      <xdr:rowOff>9525</xdr:rowOff>
    </xdr:from>
    <xdr:to>
      <xdr:col>11</xdr:col>
      <xdr:colOff>152400</xdr:colOff>
      <xdr:row>149</xdr:row>
      <xdr:rowOff>57150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937205A-0E87-DC30-FDB4-12C90DB6789F}"/>
            </a:ext>
            <a:ext uri="{147F2762-F138-4A5C-976F-8EAC2B608ADB}">
              <a16:predDERef xmlns:a16="http://schemas.microsoft.com/office/drawing/2014/main" pred="{8730DD56-2060-D5DB-ACA8-F9AF43AA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771775" y="24012525"/>
          <a:ext cx="4572000" cy="442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23</xdr:row>
      <xdr:rowOff>152400</xdr:rowOff>
    </xdr:from>
    <xdr:to>
      <xdr:col>19</xdr:col>
      <xdr:colOff>238125</xdr:colOff>
      <xdr:row>38</xdr:row>
      <xdr:rowOff>38100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5" name="Chart 14">
              <a:extLst>
                <a:ext uri="{FF2B5EF4-FFF2-40B4-BE49-F238E27FC236}">
                  <a16:creationId xmlns:a16="http://schemas.microsoft.com/office/drawing/2014/main" id="{7F885B15-E92A-4252-61C7-81C9F4369EC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19.967428819444" createdVersion="8" refreshedVersion="8" minRefreshableVersion="3" recordCount="3420" xr:uid="{57C1C1D8-99E1-433A-A745-9A395F7347B1}">
  <cacheSource type="worksheet">
    <worksheetSource ref="A1:J1048576" sheet="use pivot table"/>
  </cacheSource>
  <cacheFields count="10">
    <cacheField name="Statistic Label" numFmtId="0">
      <sharedItems containsBlank="1"/>
    </cacheField>
    <cacheField name="Electoral Division" numFmtId="0">
      <sharedItems containsBlank="1" count="3128">
        <s v="Ballinacarrig"/>
        <s v="Burton Hall"/>
        <s v="Carlow Rural"/>
        <s v="Carlow Urban"/>
        <s v="Graigue Urban"/>
        <s v="Johnstown"/>
        <s v="Agha"/>
        <s v="Ballyellin"/>
        <s v="Ballymoon"/>
        <s v="Ballymurphy"/>
        <s v="Borris"/>
        <s v="Clogrenan"/>
        <s v="Coonogue"/>
        <s v="Corries"/>
        <s v="Fennagh"/>
        <s v="Garryhill"/>
        <s v="Glynn"/>
        <s v="Killedmond"/>
        <s v="Kyle"/>
        <s v="Leighlinbridge"/>
        <s v="Marley"/>
        <s v="Muinebeag (Bagenalstown) Rural"/>
        <s v="Muinebeag (Bagenalstown) Urban"/>
        <s v="Nurney"/>
        <s v="Oldleighlin"/>
        <s v="Rathanna"/>
        <s v="Rathornan"/>
        <s v="Ridge"/>
        <s v="Sliguff"/>
        <s v="Tinnahinch"/>
        <s v="Ballintemple"/>
        <s v="Ballon"/>
        <s v="Clonegall"/>
        <s v="Clonmore"/>
        <s v="Cranemore"/>
        <s v="Grangeford"/>
        <s v="Hacketstown"/>
        <s v="Haroldstown"/>
        <s v="Kellistown"/>
        <s v="Kilbride"/>
        <s v="Killerrig"/>
        <s v="Kineagh"/>
        <s v="Myshall"/>
        <s v="Rahill"/>
        <s v="Rathrush"/>
        <s v="Rathvilly"/>
        <s v="Shangarry"/>
        <s v="Tankardstown"/>
        <s v="Templepeter"/>
        <s v="Tiknock"/>
        <s v="Tullow Rural"/>
        <s v="Tullow Urban"/>
        <s v="Tullowbeg"/>
        <s v="Williamstown"/>
        <s v="Ashfield"/>
        <s v="Bailieborough"/>
        <s v="Ballyhaise"/>
        <s v="Canningstown"/>
        <s v="Carnagarve"/>
        <s v="Clonervy"/>
        <s v="Cootehill Rural"/>
        <s v="Cootehill Urban"/>
        <s v="Corraneary"/>
        <s v="Cuttragh"/>
        <s v="Drumanespick"/>
        <s v="Drumcarn"/>
        <s v="Drung"/>
        <s v="Enniskeen"/>
        <s v="Killinkere"/>
        <s v="Kingscourt"/>
        <s v="Knappagh"/>
        <s v="Larah North"/>
        <s v="Larah South"/>
        <s v="Lisagoan"/>
        <s v="Rakenny"/>
        <s v="Redhill"/>
        <s v="Shercock"/>
        <s v="Skeagh"/>
        <s v="Stradone"/>
        <s v="Taghart"/>
        <s v="Termon"/>
        <s v="Tullyvin East"/>
        <s v="Tullyvin West"/>
        <s v="Waterloo"/>
        <s v="Arvagh"/>
        <s v="Ballyjamesduff"/>
        <s v="Ballymachugh"/>
        <s v="Bellananagh"/>
        <s v="Bruce Hall"/>
        <s v="Castlerahan"/>
        <s v="Corr"/>
        <s v="Crossbane"/>
        <s v="Crossdoney"/>
        <s v="Crosskeys"/>
        <s v="Denn"/>
        <s v="Derrin"/>
        <s v="Drumcarban"/>
        <s v="Drumlumman"/>
        <s v="Graddum"/>
        <s v="Kilcogy"/>
        <s v="Kilgolagh"/>
        <s v="Kill"/>
        <s v="Kilnaleck"/>
        <s v="Loughdawan"/>
        <s v="Lurgan"/>
        <s v="Mullagh"/>
        <s v="Munterconnaught"/>
        <s v="Scrabby"/>
        <s v="Springfield"/>
        <s v="Virginia"/>
        <s v="Ardue"/>
        <s v="Ballyconnell"/>
        <s v="Ballymagauran"/>
        <s v="Bawnboy"/>
        <s v="Belturbet Urban"/>
        <s v="Bilberry"/>
        <s v="Butler's Bridge"/>
        <s v="Carn"/>
        <s v="Carrafin"/>
        <s v="Castlesaunderson"/>
        <s v="Cavan Rural"/>
        <s v="Cavan Urban"/>
        <s v="Derrylahan"/>
        <s v="Diamond"/>
        <s v="Doogary"/>
        <s v="Dowra"/>
        <s v="Dunmakeever / Derrynananta"/>
        <s v="Eskey"/>
        <s v="Grilly"/>
        <s v="Kilconny"/>
        <s v="Killashandra"/>
        <s v="Killinagh / Teebane"/>
        <s v="Killykeen"/>
        <s v="Kinawley"/>
        <s v="Lissanover"/>
        <s v="Milltown"/>
        <s v="Moynehall"/>
        <s v="Pedara Vohers / Tircahan"/>
        <s v="Swanlinbar"/>
        <s v="Templeport / Benbrack"/>
        <s v="Tuam"/>
        <s v="Abbey"/>
        <s v="Annagh"/>
        <s v="Ayle"/>
        <s v="Ballagh"/>
        <s v="Ballyblood"/>
        <s v="Ballycannan"/>
        <s v="Ballyea"/>
        <s v="Ballyglass"/>
        <s v="Ballynacally"/>
        <s v="Ballynahinch"/>
        <s v="Ballysteen"/>
        <s v="Ballyvaskin"/>
        <s v="Boherglass"/>
        <s v="Boston"/>
        <s v="Caher"/>
        <s v="Caherhurley"/>
        <s v="Cahermurphy"/>
        <s v="Cappaghabaun"/>
        <s v="Cappavilla"/>
        <s v="Carran"/>
        <s v="Carrowbaun"/>
        <s v="Castlecrine"/>
        <s v="Clareabbey"/>
        <s v="Clenagh"/>
        <s v="Cloghaun"/>
        <s v="Cloghera"/>
        <s v="Clondagad"/>
        <s v="Cloonadrum"/>
        <s v="Cloonanaha"/>
        <s v="Clooncoorha"/>
        <s v="Clooney"/>
        <s v="Cloontra"/>
        <s v="Cloonusker"/>
        <s v="Coolmeen"/>
        <s v="Coolreagh"/>
        <s v="Cooraclare"/>
        <s v="Corlea / Cahermurphy"/>
        <s v="Corrofin"/>
        <s v="Cratloe"/>
        <s v="Creegh"/>
        <s v="Crusheen"/>
        <s v="Dangan"/>
        <s v="Derreen"/>
        <s v="Derrynagittagh"/>
        <s v="Doonbeg"/>
        <s v="Doora"/>
        <s v="Drumcreehy"/>
        <s v="Drumellihy"/>
        <s v="Drumline"/>
        <s v="Drummaan"/>
        <s v="Dysert"/>
        <s v="Einagh"/>
        <s v="Ennis No. 1 Urban"/>
        <s v="Ennis No. 2 Urban"/>
        <s v="Ennis No. 3 Urban"/>
        <s v="Ennis No. 4 Urban"/>
        <s v="Ennis Rural"/>
        <s v="Ennistimon"/>
        <s v="Fahymore"/>
        <s v="Feakle"/>
        <s v="Formoyle"/>
        <s v="Furroor"/>
        <s v="Glendree"/>
        <s v="Gleninagh"/>
        <s v="Glenmore"/>
        <s v="Glenroe / Ballyeighter"/>
        <s v="Inishcaltra North / Inishcaltra South"/>
        <s v="Kilballyowen"/>
        <s v="Kilchreest"/>
        <s v="Kilcloher"/>
        <s v="Kilfearagh"/>
        <s v="Kilfenora"/>
        <s v="Kilfiddane"/>
        <s v="Kilkee"/>
        <s v="Kilkishen"/>
        <s v="Killadysert"/>
        <s v="Killaloe"/>
        <s v="Killanena"/>
        <s v="Killanniv"/>
        <s v="Killard"/>
        <s v="Killaspuglonane"/>
        <s v="Killeely"/>
        <s v="Killilagh"/>
        <s v="Killimer"/>
        <s v="Killinaboy"/>
        <s v="Killofin"/>
        <s v="Killokennedy"/>
        <s v="Killone"/>
        <s v="Killuran"/>
        <s v="Kilmihil"/>
        <s v="Kilmurry"/>
        <s v="Kilnamona"/>
        <s v="Kilraghtis"/>
        <s v="Kilrush Rural"/>
        <s v="Kilrush Urban"/>
        <s v="Kilseily"/>
        <s v="Kilshanny"/>
        <s v="Kiltannon"/>
        <s v="Kiltenanlea"/>
        <s v="Kiltoraght"/>
        <s v="Kinturk"/>
        <s v="Knock"/>
        <s v="Knocknaboley"/>
        <s v="Knocknagore"/>
        <s v="Lackareagh"/>
        <s v="Liscannor"/>
        <s v="Liscasey"/>
        <s v="Lisdoonvarna"/>
        <s v="Lisheen"/>
        <s v="Loughea"/>
        <s v="Lurraga"/>
        <s v="Magherareagh"/>
        <s v="Milltown Malbay"/>
        <s v="Mount Elva"/>
        <s v="Mountievers"/>
        <s v="Mountshannon"/>
        <s v="Moveen"/>
        <s v="Moy"/>
        <s v="Moyarta"/>
        <s v="Muckanagh"/>
        <s v="Newgrove"/>
        <s v="Newmarket"/>
        <s v="Noughaval / Castletown"/>
        <s v="O'Briensbridge"/>
        <s v="Ogonnelloe"/>
        <s v="Oughtmama"/>
        <s v="Querrin"/>
        <s v="Quin"/>
        <s v="Rahona"/>
        <s v="Rath"/>
        <s v="Rathborney"/>
        <s v="Rathclooney"/>
        <s v="Rinealon"/>
        <s v="Rossroe"/>
        <s v="Ruan"/>
        <s v="Scarriff"/>
        <s v="Sixmilebridge"/>
        <s v="Smithstown"/>
        <s v="Spancelhill"/>
        <s v="St. Martin's"/>
        <s v="Templemaley"/>
        <s v="Toberbreeda"/>
        <s v="Tomfinlough"/>
        <s v="Tulla"/>
        <s v="Tullig"/>
        <s v="Tullycreen"/>
        <s v="Urlan"/>
        <s v="Carrignavar"/>
        <s v="Killeagh"/>
        <s v="Watergrasshill"/>
        <s v="Ballynaglogh"/>
        <s v="Carrig"/>
        <s v="Glenville"/>
        <s v="Kildinan"/>
        <s v="Dripsey"/>
        <s v="Firmount"/>
        <s v="Gowlane"/>
        <s v="Greenfort"/>
        <s v="Ballynamona"/>
        <s v="Blackpool"/>
        <s v="Knockantota"/>
        <s v="Rahan"/>
        <s v="Abbeymahon"/>
        <s v="Ballinadee"/>
        <s v="Ballinspittle"/>
        <s v="Ballyfeard"/>
        <s v="Ballymackean"/>
        <s v="Ballymartle"/>
        <s v="Ballymodan"/>
        <s v="Bandon"/>
        <s v="Baurleigh"/>
        <s v="Boulteen"/>
        <s v="Brinny"/>
        <s v="Butlerstown"/>
        <s v="Cashel"/>
        <s v="Coolmain"/>
        <s v="Courtmacsherry"/>
        <s v="Cullen"/>
        <s v="Inishannon"/>
        <s v="Kilbrittain"/>
        <s v="Kilbrogan"/>
        <s v="Kilmaloda East"/>
        <s v="Kilmaloda West"/>
        <s v="Kilmonoge"/>
        <s v="Kinsale Rural"/>
        <s v="Kinsale Urban"/>
        <s v="Kinure"/>
        <s v="Knockavilly"/>
        <s v="Knockroe"/>
        <s v="Laherne"/>
        <s v="Leighmoney"/>
        <s v="Murragh"/>
        <s v="Nohaval"/>
        <s v="Rathclarin"/>
        <s v="Templemartin"/>
        <s v="Templemichael"/>
        <s v="Templeomalus"/>
        <s v="Timoleague"/>
        <s v="Adrigole"/>
        <s v="Aghadown North"/>
        <s v="Aghadown South"/>
        <s v="Ahil"/>
        <s v="Ballybane"/>
        <s v="Ballydehob"/>
        <s v="Bantry Rural / Whiddy"/>
        <s v="Bantry Urban"/>
        <s v="Bear"/>
        <s v="Bredagh"/>
        <s v="Caheragh"/>
        <s v="Cloghdonnell"/>
        <s v="Coolagh"/>
        <s v="Coulagh"/>
        <s v="Crookhaven"/>
        <s v="Curryglass"/>
        <s v="Douce"/>
        <s v="Dromdaleague North"/>
        <s v="Dromdaleague South"/>
        <s v="Dunbeacon"/>
        <s v="Dunmanus"/>
        <s v="Durrus East"/>
        <s v="Durrus West"/>
        <s v="Garranes"/>
        <s v="Garrown"/>
        <s v="Glanlough"/>
        <s v="Glengarriff"/>
        <s v="Goleen"/>
        <s v="Gortnascreeny"/>
        <s v="Kealkill"/>
        <s v="Kilcaskan"/>
        <s v="Kilcatherine"/>
        <s v="Kilcoe"/>
        <s v="Killaconenagh"/>
        <s v="Killeenleagh"/>
        <s v="Kilnamanagh"/>
        <s v="Lowertown"/>
        <s v="Mealagh"/>
        <s v="Milane"/>
        <s v="Scart"/>
        <s v="Seefin"/>
        <s v="Sheepshead"/>
        <s v="Skull"/>
        <s v="Toormore"/>
        <s v="Ballyfoyle"/>
        <s v="Carrigaline"/>
        <s v="Dunderrow"/>
        <s v="Farranbrien"/>
        <s v="Kilpatrick"/>
        <s v="Liscleary"/>
        <s v="Monkstown Urban"/>
        <s v="Templebreedy"/>
        <s v="Carrigtohill"/>
        <s v="Cobh Rural"/>
        <s v="Cobh Urban"/>
        <s v="Knockraha"/>
        <s v="Aghern"/>
        <s v="Ballyarthur"/>
        <s v="Ballyhooly"/>
        <s v="Ballynoe"/>
        <s v="Castle Hyde"/>
        <s v="Castlecooke"/>
        <s v="Castlelyons"/>
        <s v="Castletownroche"/>
        <s v="Clenor"/>
        <s v="Coole"/>
        <s v="Curraglass"/>
        <s v="Derryvillane"/>
        <s v="Doneraile"/>
        <s v="Farahy"/>
        <s v="Fermoy Rural"/>
        <s v="Fermoy Urban"/>
        <s v="Glanworth East"/>
        <s v="Glanworth West"/>
        <s v="Gortnaskehy"/>
        <s v="Gortroe"/>
        <s v="Kilcor"/>
        <s v="Kilcummer"/>
        <s v="Kildorrery"/>
        <s v="Kilgullane"/>
        <s v="Killathy"/>
        <s v="Kilphelan"/>
        <s v="Kilworth"/>
        <s v="Knockmourne"/>
        <s v="Leitrim"/>
        <s v="Marshalstown"/>
        <s v="Mitchelstown"/>
        <s v="Monanimy"/>
        <s v="Rathcormack"/>
        <s v="Shanballymore"/>
        <s v="Skahanagh"/>
        <s v="Streamhill"/>
        <s v="Templemolaga"/>
        <s v="Wallstown"/>
        <s v="Allow"/>
        <s v="Ardskeagh"/>
        <s v="Ballyhoolahan"/>
        <s v="Banteer"/>
        <s v="Barleyhill"/>
        <s v="Barnacurra"/>
        <s v="Bawncross"/>
        <s v="Boherboy"/>
        <s v="Castlemagner"/>
        <s v="Clonfert East"/>
        <s v="Clonfert West"/>
        <s v="Clonmeen"/>
        <s v="Coolclogh"/>
        <s v="Crinnaloo"/>
        <s v="Derragh"/>
        <s v="Doonasleen"/>
        <s v="Dromina"/>
        <s v="Glenlara"/>
        <s v="Greenane"/>
        <s v="Kanturk"/>
        <s v="Keale"/>
        <s v="Kilbrin"/>
        <s v="Kilcorney"/>
        <s v="Kilmeen"/>
        <s v="Knockatooan"/>
        <s v="Knocknagree"/>
        <s v="Knocktemple"/>
        <s v="Meens"/>
        <s v="Milford"/>
        <s v="Newtown"/>
        <s v="Rathcool"/>
        <s v="Rathluirc"/>
        <s v="Rosnalee"/>
        <s v="Rowls"/>
        <s v="Skagh"/>
        <s v="Springfort"/>
        <s v="Tullylease"/>
        <s v="Aghinagh"/>
        <s v="Aglish"/>
        <s v="An Sliabh Riabhach"/>
        <s v="Ballygroman"/>
        <s v="Béal Átha an Ghaorthaidh"/>
        <s v="Bealock"/>
        <s v="Caherbarnagh"/>
        <s v="Cannaway"/>
        <s v="Carrigboy"/>
        <s v="Ceann Droma"/>
        <s v="Cill na Martra"/>
        <s v="Claonráth"/>
        <s v="Clondrohid"/>
        <s v="Clonmoyle"/>
        <s v="Coomlogane"/>
        <s v="Doire Fhínín"/>
        <s v="Drishane"/>
        <s v="Gort na Tiobratan"/>
        <s v="Greenville"/>
        <s v="Inchigeelagh"/>
        <s v="Kilberrihert"/>
        <s v="Kilbonane"/>
        <s v="Kilcullen"/>
        <s v="Macloneigh"/>
        <s v="Macroom Urban"/>
        <s v="Magourney"/>
        <s v="Mashanaglass"/>
        <s v="Mountrivers"/>
        <s v="Moviddy"/>
        <s v="Na hUláin"/>
        <s v="Rahalisk"/>
        <s v="Teerelton"/>
        <s v="Warrenscourt"/>
        <s v="Béal Átha an Ghaorthaidh (Bealanageary)"/>
        <s v="Ballyclogh"/>
        <s v="Buttevant"/>
        <s v="Caherduggan"/>
        <s v="Castlecor"/>
        <s v="Churchtown"/>
        <s v="Dromore"/>
        <s v="Gortmore"/>
        <s v="Imphrick"/>
        <s v="Kilmaclenine"/>
        <s v="Kilshannig"/>
        <s v="Liscarroll"/>
        <s v="Mallow North Urban"/>
        <s v="Mallow Rural"/>
        <s v="Mallow South Urban"/>
        <s v="Nad"/>
        <s v="Roskeen"/>
        <s v="Templemary"/>
        <s v="Tincoora"/>
        <s v="Ardagh"/>
        <s v="Ballycottin"/>
        <s v="Ballyspillane"/>
        <s v="Castlemartyr"/>
        <s v="Clonmult"/>
        <s v="Clonpriest"/>
        <s v="Cloyne"/>
        <s v="Corkbeg"/>
        <s v="Dungourney"/>
        <s v="Garryvoe"/>
        <s v="Ightermurragh"/>
        <s v="Inch"/>
        <s v="Kilcronat"/>
        <s v="Kilmacdonogh"/>
        <s v="Lisgoold"/>
        <s v="Midleton Rural"/>
        <s v="Midleton Urban"/>
        <s v="Mogeely"/>
        <s v="Rostellan"/>
        <s v="Templebodan"/>
        <s v="Templenacarriga"/>
        <s v="Youghal Rural (part)"/>
        <s v="Youghal Urban"/>
        <s v="Ardfield"/>
        <s v="Argideen"/>
        <s v="Aultagh"/>
        <s v="Ballingurteen"/>
        <s v="Ballymoney"/>
        <s v="Bengour"/>
        <s v="Cahermore"/>
        <s v="Carrigbaun"/>
        <s v="Castlehaven North"/>
        <s v="Castlehaven South"/>
        <s v="Castletown"/>
        <s v="Castleventry"/>
        <s v="Cléire"/>
        <s v="Clonakilty Rural"/>
        <s v="Clonakilty Urban"/>
        <s v="Cloonkeen"/>
        <s v="Coolcraheen"/>
        <s v="Coolmountain"/>
        <s v="Derry"/>
        <s v="Drinagh"/>
        <s v="Dunmanway North"/>
        <s v="Dunmanway South"/>
        <s v="Kilfaughnabeg"/>
        <s v="Kilkerranmore"/>
        <s v="Kilmoylerane"/>
        <s v="Kilnagross"/>
        <s v="Kinneigh"/>
        <s v="Knocks"/>
        <s v="Knockskagh"/>
        <s v="Manch"/>
        <s v="Myross"/>
        <s v="Rathbarry"/>
        <s v="Rosscarbery"/>
        <s v="Rossmore"/>
        <s v="Shreelane"/>
        <s v="Skibbereen Rural"/>
        <s v="Skibbereen Urban"/>
        <s v="Teadies"/>
        <s v="Tullagh"/>
        <s v="Woodfort"/>
        <s v="Caherlag"/>
        <s v="Riverstown"/>
        <s v="Whitechurch"/>
        <s v="Matehy"/>
        <s v="Ballygarvan"/>
        <s v="Monkstown Rural"/>
        <s v="Ovens"/>
        <s v="Blackpool A"/>
        <s v="Blackpool B"/>
        <s v="Mayfield"/>
        <s v="Montenotte A"/>
        <s v="Montenotte B"/>
        <s v="St. Patrick's A"/>
        <s v="St. Patrick's B"/>
        <s v="St. Patrick's C"/>
        <s v="The Glen A"/>
        <s v="The Glen B"/>
        <s v="Tivoli A"/>
        <s v="Tivoli B"/>
        <s v="Carrigrohane Beg"/>
        <s v="Churchfield"/>
        <s v="Commons"/>
        <s v="Fair Hill A"/>
        <s v="Fair Hill B"/>
        <s v="Fair Hill C"/>
        <s v="Farranferris A"/>
        <s v="Farranferris B"/>
        <s v="Farranferris C"/>
        <s v="Gurranebraher A"/>
        <s v="Gurranebraher B"/>
        <s v="Gurranebraher C"/>
        <s v="Gurranebraher D"/>
        <s v="Gurranebraher E"/>
        <s v="Knocknaheeny"/>
        <s v="Shanakiel"/>
        <s v="Shandon A"/>
        <s v="Shandon B"/>
        <s v="St. Mary’s (part rural)"/>
        <s v="Sundays Well A"/>
        <s v="Sundays Well B"/>
        <s v="Centre A"/>
        <s v="Centre B"/>
        <s v="Gillabbey A"/>
        <s v="Gillabbey B"/>
        <s v="Gillabbey C"/>
        <s v="Mardyke"/>
        <s v="Bishopstown (Part Rural) (Inchigaggin)"/>
        <s v="Bishopstown A"/>
        <s v="Bishopstown B"/>
        <s v="Bishopstown C"/>
        <s v="Glasheen A"/>
        <s v="Glasheen B"/>
        <s v="Bishopstown (Part Rural) (Ballinaspig)"/>
        <s v="Ballyphehane A"/>
        <s v="Ballyphehane B"/>
        <s v="City Hall A"/>
        <s v="Evergreen"/>
        <s v="Greenmount"/>
        <s v="Pouladuff A"/>
        <s v="Pouladuff B"/>
        <s v="South Gate A"/>
        <s v="South Gate B"/>
        <s v="The Lough"/>
        <s v="Togher B"/>
        <s v="Tramore A"/>
        <s v="Tramore B"/>
        <s v="Tramore C"/>
        <s v="Turners Cross A"/>
        <s v="Turners Cross B"/>
        <s v="Turners Cross C"/>
        <s v="Turners Cross D"/>
        <s v="Ballinlough A"/>
        <s v="Ballinlough B"/>
        <s v="Ballinlough C"/>
        <s v="Browningstown"/>
        <s v="City Hall B"/>
        <s v="Knockrea A"/>
        <s v="Knockrea B"/>
        <s v="Mahon A"/>
        <s v="Mahon B"/>
        <s v="Mahon C"/>
        <s v="Bishopstown D"/>
        <s v="Bishopstown E"/>
        <s v="Glasheen C"/>
        <s v="Lehenagh"/>
        <s v="Togher A"/>
        <s v="Rathcooney (Part Rural)"/>
        <s v="Blarney"/>
        <s v="Douglas"/>
        <s v="Ballincollig"/>
        <s v="Inishkenny"/>
        <s v="Allt na Péiste"/>
        <s v="An Bhinn Bhán"/>
        <s v="An Cheathrú Chaol"/>
        <s v="An Clochán"/>
        <s v="An Clochán Liath"/>
        <s v="An Craoslach"/>
        <s v="An Dúchoraidh"/>
        <s v="An Ghrafaidh"/>
        <s v="An Leargaidh Mhór"/>
        <s v="An Machaire"/>
        <s v="An Tearmann"/>
        <s v="Anagaire"/>
        <s v="Árainn Mhór"/>
        <s v="Ard an Rátha"/>
        <s v="Ardmalin"/>
        <s v="Ards"/>
        <s v="Baile na Finne"/>
        <s v="Ballyarr"/>
        <s v="Ballyliffin"/>
        <s v="Ballymacool"/>
        <s v="Birdstown"/>
        <s v="Bonnyglen"/>
        <s v="Buncrana Rural"/>
        <s v="Buncrana Urban"/>
        <s v="Burt"/>
        <s v="Caisleán na dTuath"/>
        <s v="Carndonagh"/>
        <s v="Carraig Airt"/>
        <s v="Carthage"/>
        <s v="Castlecary"/>
        <s v="Castlefinn"/>
        <s v="Castleforward"/>
        <s v="Castlewray"/>
        <s v="Cill Charthaigh"/>
        <s v="Cill Ghabhlaigh"/>
        <s v="Cloghard"/>
        <s v="Clogher"/>
        <s v="Clonleigh North"/>
        <s v="Clonleigh South"/>
        <s v="Cnoc Colbha"/>
        <s v="Convoy"/>
        <s v="Corkermore"/>
        <s v="Corravaddy"/>
        <s v="Creamhghort"/>
        <s v="Críoch na Sméar"/>
        <s v="Cró Bheithe"/>
        <s v="Cró Chaorach"/>
        <s v="Crownarad"/>
        <s v="Culdaff"/>
        <s v="Dawros"/>
        <s v="Desertegny"/>
        <s v="Donegal"/>
        <s v="Dooish"/>
        <s v="Dún Fionnachaidh"/>
        <s v="Dún Lúiche"/>
        <s v="Dunaff"/>
        <s v="Dunkineely"/>
        <s v="Eanymore"/>
        <s v="Edenacarnan"/>
        <s v="Fahan"/>
        <s v="Fánaid Thiar"/>
        <s v="Fánaid Thuaidh"/>
        <s v="Feddyglass"/>
        <s v="Figart"/>
        <s v="Gartán"/>
        <s v="Gleann Cholm Cille"/>
        <s v="Gleann Gheis"/>
        <s v="Gleann Léithín"/>
        <s v="Glen"/>
        <s v="Glenalla"/>
        <s v="Gleneely"/>
        <s v="Glennagannon"/>
        <s v="Glentogher"/>
        <s v="Goland"/>
        <s v="Gort an Choirce"/>
        <s v="Gortnavern"/>
        <s v="Greencastle"/>
        <s v="Grianfort"/>
        <s v="Grousehall"/>
        <s v="Haugh"/>
        <s v="Illies"/>
        <s v="Inch Island"/>
        <s v="Inis Caoil"/>
        <s v="Inis Mhic an Doirn"/>
        <s v="Inver"/>
        <s v="Kilderry"/>
        <s v="Killea"/>
        <s v="Killybegs"/>
        <s v="Killygarvan"/>
        <s v="Killygordon"/>
        <s v="Killymasny"/>
        <s v="Kilmacrenan"/>
        <s v="Kincraigy"/>
        <s v="Laghy"/>
        <s v="Leitir Mhic an Bhaird"/>
        <s v="Letterkenny Rural"/>
        <s v="Letterkenny Urban"/>
        <s v="Lettermore"/>
        <s v="Loch Caol"/>
        <s v="Loch Iascaigh"/>
        <s v="Maas"/>
        <s v="Machaire Chlochair"/>
        <s v="Magheraboy"/>
        <s v="Málainn Bhig"/>
        <s v="Malin"/>
        <s v="Manorcunningham"/>
        <s v="Maol Mosóg"/>
        <s v="Millford"/>
        <s v="Mín an Chladaigh"/>
        <s v="Mín an Lábáin"/>
        <s v="Mín Charraigeach"/>
        <s v="Mintiaghs"/>
        <s v="Moville"/>
        <s v="Na Croisbhealaí"/>
        <s v="Na Gleannta"/>
        <s v="Newtown Cunningham"/>
        <s v="Pettigoe"/>
        <s v="Raphoe"/>
        <s v="Rathmelton"/>
        <s v="Rathmullan"/>
        <s v="Redcastle"/>
        <s v="Ros Goill"/>
        <s v="Rosnakill"/>
        <s v="St. Johnstown"/>
        <s v="Straid"/>
        <s v="Stranorlar"/>
        <s v="Suí Corr"/>
        <s v="Tantallon"/>
        <s v="Tawnawully"/>
        <s v="Templecarn"/>
        <s v="Templedouglas"/>
        <s v="Three Trees"/>
        <s v="Tieveskeelta"/>
        <s v="Treantaghmucklagh"/>
        <s v="Tullynaught"/>
        <s v="Turmone"/>
        <s v="Urney West"/>
        <s v="Whitecastle"/>
        <s v="Ballintra"/>
        <s v="Ballyshannon Rural"/>
        <s v="Ballyshannon Urban"/>
        <s v="Bundoran Rural"/>
        <s v="Bundoran Urban"/>
        <s v="Carrickboy"/>
        <s v="Cavangarden"/>
        <s v="Cliff"/>
        <s v="Arran Quay A"/>
        <s v="Arran Quay B"/>
        <s v="Arran Quay C"/>
        <s v="Arran Quay D"/>
        <s v="Arran Quay E"/>
        <s v="Ashtown A"/>
        <s v="Ashtown B"/>
        <s v="Ayrfield"/>
        <s v="Ballybough A"/>
        <s v="Ballybough B"/>
        <s v="Ballygall A"/>
        <s v="Ballygall B"/>
        <s v="Ballygall C"/>
        <s v="Ballygall D"/>
        <s v="Ballymun A"/>
        <s v="Ballymun B"/>
        <s v="Ballymun C"/>
        <s v="Ballymun D"/>
        <s v="Ballymun E"/>
        <s v="Ballymun F"/>
        <s v="Beaumont A"/>
        <s v="Beaumont B"/>
        <s v="Beaumont C"/>
        <s v="Beaumont D"/>
        <s v="Beaumont E"/>
        <s v="Beaumont F"/>
        <s v="Botanic A"/>
        <s v="Botanic B"/>
        <s v="Botanic C"/>
        <s v="Cabra East A"/>
        <s v="Cabra East B"/>
        <s v="Cabra East C"/>
        <s v="Cabra West A"/>
        <s v="Cabra West B"/>
        <s v="Cabra West C"/>
        <s v="Cabra West D"/>
        <s v="Carna"/>
        <s v="Chapelizod"/>
        <s v="Cherry Orchard A"/>
        <s v="Cherry Orchard C"/>
        <s v="Clontarf East A"/>
        <s v="Clontarf East B"/>
        <s v="Clontarf East C"/>
        <s v="Clontarf East D"/>
        <s v="Clontarf East E"/>
        <s v="Clontarf West A"/>
        <s v="Clontarf West B"/>
        <s v="Clontarf West C"/>
        <s v="Clontarf West D"/>
        <s v="Clontarf West E"/>
        <s v="Crumlin A"/>
        <s v="Crumlin B"/>
        <s v="Crumlin C"/>
        <s v="Crumlin D"/>
        <s v="Crumlin E"/>
        <s v="Crumlin F"/>
        <s v="Decies"/>
        <s v="Drumcondra South A"/>
        <s v="Drumcondra South B"/>
        <s v="Drumcondra South C"/>
        <s v="Drumfinn"/>
        <s v="Edenmore"/>
        <s v="Finglas North A"/>
        <s v="Finglas North B"/>
        <s v="Finglas North C"/>
        <s v="Finglas South A"/>
        <s v="Finglas South B"/>
        <s v="Finglas South C"/>
        <s v="Finglas South D"/>
        <s v="Grace Park"/>
        <s v="Grange A"/>
        <s v="Grange B"/>
        <s v="Grange C"/>
        <s v="Grange D"/>
        <s v="Grange E"/>
        <s v="Harmonstown A"/>
        <s v="Harmonstown B"/>
        <s v="Inchicore A"/>
        <s v="Inchicore B"/>
        <s v="Inns Quay A"/>
        <s v="Inns Quay B"/>
        <s v="Inns Quay C"/>
        <s v="Kilmainham A"/>
        <s v="Kilmainham B"/>
        <s v="Kilmainham C"/>
        <s v="Kilmore A"/>
        <s v="Kilmore B"/>
        <s v="Kilmore C"/>
        <s v="Kilmore D"/>
        <s v="Kimmage A"/>
        <s v="Kimmage B"/>
        <s v="Kimmage C"/>
        <s v="Kimmage D"/>
        <s v="Kimmage E"/>
        <s v="Kylemore"/>
        <s v="Mansion House A"/>
        <s v="Mansion House B"/>
        <s v="Merchants Quay A"/>
        <s v="Merchants Quay B"/>
        <s v="Merchants Quay C"/>
        <s v="Merchants Quay D"/>
        <s v="Merchants Quay E"/>
        <s v="Merchants Quay F"/>
        <s v="Mountjoy A"/>
        <s v="Mountjoy B"/>
        <s v="North City"/>
        <s v="North Dock A"/>
        <s v="North Dock B"/>
        <s v="North Dock C"/>
        <s v="Pembroke East A"/>
        <s v="Pembroke East B"/>
        <s v="Pembroke East C"/>
        <s v="Pembroke East D"/>
        <s v="Pembroke East E"/>
        <s v="Pembroke West A"/>
        <s v="Pembroke West B"/>
        <s v="Pembroke West C"/>
        <s v="Phoenix Park"/>
        <s v="Priorswood A"/>
        <s v="Priorswood B"/>
        <s v="Priorswood C"/>
        <s v="Priorswood D"/>
        <s v="Priorswood E"/>
        <s v="Raheny-Foxfield"/>
        <s v="Raheny-Greendale"/>
        <s v="Raheny-St. Assam"/>
        <s v="Rathfarnham"/>
        <s v="Rathmines East A"/>
        <s v="Rathmines East B"/>
        <s v="Rathmines East C"/>
        <s v="Rathmines East D"/>
        <s v="Rathmines West A"/>
        <s v="Rathmines West B"/>
        <s v="Rathmines West C"/>
        <s v="Rathmines West D"/>
        <s v="Rathmines West E"/>
        <s v="Rathmines West F"/>
        <s v="Rotunda A"/>
        <s v="Rotunda B"/>
        <s v="Royal Exchange A"/>
        <s v="Royal Exchange B"/>
        <s v="South Dock"/>
        <s v="St. Kevin’s"/>
        <s v="Terenure A"/>
        <s v="Terenure B"/>
        <s v="Terenure C"/>
        <s v="Terenure D"/>
        <s v="Ushers A"/>
        <s v="Ushers B"/>
        <s v="Ushers C"/>
        <s v="Ushers D"/>
        <s v="Ushers E"/>
        <s v="Ushers F"/>
        <s v="Walkinstown A"/>
        <s v="Walkinstown B"/>
        <s v="Walkinstown C"/>
        <s v="Whitehall A"/>
        <s v="Whitehall B"/>
        <s v="Whitehall C"/>
        <s v="Whitehall D"/>
        <s v="Wood Quay A"/>
        <s v="Wood Quay B"/>
        <s v="Airport"/>
        <s v="Balbriggan Rural"/>
        <s v="Balbriggan Urban"/>
        <s v="Baldoyle"/>
        <s v="Balgriffin"/>
        <s v="Ballyboghil"/>
        <s v="Balscadden"/>
        <s v="Blanchardstown-Abbotstown"/>
        <s v="Blanchardstown-Blakestown"/>
        <s v="Blanchardstown-Coolmine"/>
        <s v="Blanchardstown-Corduff"/>
        <s v="Blanchardstown-Delwood"/>
        <s v="Blanchardstown-Mulhuddart"/>
        <s v="Blanchardstown-Roselawn"/>
        <s v="Blanchardstown-Tyrrelstown"/>
        <s v="Castleknock-Knockmaroon"/>
        <s v="Castleknock-Park"/>
        <s v="Clonmethan"/>
        <s v="Donabate"/>
        <s v="Dubber"/>
        <s v="Garristown"/>
        <s v="Hollywood"/>
        <s v="Holmpatrick"/>
        <s v="Howth"/>
        <s v="Kilsallaghan"/>
        <s v="Kinsaley"/>
        <s v="Lucan North"/>
        <s v="Lusk"/>
        <s v="Malahide East"/>
        <s v="Malahide West"/>
        <s v="Portmarnock North"/>
        <s v="Portmarnock South"/>
        <s v="Rush"/>
        <s v="Skerries"/>
        <s v="Sutton"/>
        <s v="Swords Village"/>
        <s v="Swords-Forrest"/>
        <s v="Swords-Glasmore"/>
        <s v="Swords-Lissenhall"/>
        <s v="Swords-Seatown"/>
        <s v="The Ward"/>
        <s v="Turnapin"/>
        <s v="Clondalkin Village"/>
        <s v="Clondalkin-Dunawley"/>
        <s v="Newcastle"/>
        <s v="Clondalkin-Cappaghmore"/>
        <s v="Clondalkin-Moorfield"/>
        <s v="Clondalkin-Rowlagh"/>
        <s v="Lucan Heights"/>
        <s v="Lucan-Esker"/>
        <s v="Lucan-St Helens"/>
        <s v="Palmerstown Village"/>
        <s v="Palmerstown West"/>
        <s v="Rathcoole"/>
        <s v="Saggart"/>
        <s v="Templeogue-Kimmage Manor"/>
        <s v="Terenure-Cherryfield"/>
        <s v="Terenure-Greentrees"/>
        <s v="Ballinascorney"/>
        <s v="Ballyboden"/>
        <s v="Bohernabreena"/>
        <s v="Clondalkin-Ballymount"/>
        <s v="Edmondstown"/>
        <s v="Firhouse Village"/>
        <s v="Firhouse-Ballycullen"/>
        <s v="Firhouse-Knocklyon"/>
        <s v="Rathfarnham Village"/>
        <s v="Rathfarnham-Ballyroan"/>
        <s v="Rathfarnham-Butterfield"/>
        <s v="Rathfarnham-Hermitage"/>
        <s v="Rathfarnham-St. Enda's"/>
        <s v="Tallaght-Avonbeg"/>
        <s v="Tallaght-Belgard"/>
        <s v="Tallaght-Fettercairn"/>
        <s v="Tallaght-Glenview"/>
        <s v="Tallaght-Jobstown"/>
        <s v="Tallaght-Killinardan"/>
        <s v="Tallaght-Kilnamanagh"/>
        <s v="Tallaght-Kiltipper"/>
        <s v="Tallaght-Kingswood"/>
        <s v="Tallaght-Millbrook"/>
        <s v="Tallaght-Oldbawn"/>
        <s v="Tallaght-Springfield"/>
        <s v="Tallaght-Tymon"/>
        <s v="Templeogue Village"/>
        <s v="Templeogue-Cypress"/>
        <s v="Templeogue-Limekiln"/>
        <s v="Templeogue-Orwell"/>
        <s v="Templeogue-Osprey"/>
        <s v="Terenure-St. James"/>
        <s v="Clondalkin-Monastery (rathfarnham)"/>
        <s v="Clondalkin-Monastery (clondalkin)"/>
        <s v="Ballinteer-Broadford"/>
        <s v="Ballinteer-Ludford"/>
        <s v="Ballinteer-Marley"/>
        <s v="Ballinteer-Meadowbroads"/>
        <s v="Ballinteer-Meadowmount"/>
        <s v="Ballinteer-Woodpark"/>
        <s v="Churchtown-Castle"/>
        <s v="Churchtown-Landscape"/>
        <s v="Churchtown-Nutgrove"/>
        <s v="Churchtown-Orwell"/>
        <s v="Churchtown-Woodlawn"/>
        <s v="Clonskeagh-Belfield"/>
        <s v="Clonskeagh-Farranboley"/>
        <s v="Clonskeagh-Milltown"/>
        <s v="Clonskeagh-Roebuck"/>
        <s v="Clonskeagh-Windy Arbour"/>
        <s v="Dundrum-Balally"/>
        <s v="Dundrum-Kilmacud"/>
        <s v="Dundrum-Sandyford"/>
        <s v="Dundrum-Sweetmount"/>
        <s v="Dundrum-Taney"/>
        <s v="Glencullen (Rathdown)"/>
        <s v="Stillorgan-Deerpark"/>
        <s v="Stillorgan-Kilmacud"/>
        <s v="Stillorgan-Merville"/>
        <s v="Stillorgan-Mount Merrion"/>
        <s v="Tibradden"/>
        <s v="Ballybrack"/>
        <s v="Blackrock-Booterstown"/>
        <s v="Blackrock-Carysfort"/>
        <s v="Blackrock-Central"/>
        <s v="Blackrock-Glenomena"/>
        <s v="Blackrock-Monkstown"/>
        <s v="Blackrock-Newpark"/>
        <s v="Blackrock-Seapoint"/>
        <s v="Blackrock-Stradbrook"/>
        <s v="Blackrock-Templehill"/>
        <s v="Blackrock-Williamstown"/>
        <s v="Cabinteely-Granitefield"/>
        <s v="Cabinteely-Kilbogget"/>
        <s v="Cabinteely-Loughlinstown"/>
        <s v="Cabinteely-Pottery"/>
        <s v="Dalkey Hill"/>
        <s v="Dalkey Upper"/>
        <s v="Dalkey-Avondale"/>
        <s v="Dalkey-Bullock"/>
        <s v="Dalkey-Coliemore"/>
        <s v="Dún Laoghaire-East Central"/>
        <s v="Dún Laoghaire-Glasthule"/>
        <s v="Dún Laoghaire-Glenageary"/>
        <s v="Dún Laoghaire-Monkstown Farm"/>
        <s v="Dún Laoghaire-Mount Town"/>
        <s v="Dún Laoghaire-Sallynoggin East"/>
        <s v="Dún Laoghaire-Sallynoggin South"/>
        <s v="Dún Laoghaire-Sallynoggin West"/>
        <s v="Dún Laoghaire-Salthill"/>
        <s v="Dún Laoghaire-Sandycove"/>
        <s v="Dún Laoghaire-West Central"/>
        <s v="Foxrock-Beechpark"/>
        <s v="Foxrock-Carrickmines"/>
        <s v="Foxrock-DeansGrange"/>
        <s v="Foxrock-Torquay"/>
        <s v="Glencullen (Dún Laoghaire)"/>
        <s v="Killiney North"/>
        <s v="Killiney South"/>
        <s v="Shankill-Rathmichael"/>
        <s v="Shankill-Rathsallagh"/>
        <s v="Shankill-Shanganagh"/>
        <s v="Stillorgan-Leopardstown"/>
        <s v="Stillorgan-Priory"/>
        <s v="Abhainn Ghabhla"/>
        <s v="An Chorr"/>
        <s v="An Cnoc Buí"/>
        <s v="An Fhairche"/>
        <s v="An Ros"/>
        <s v="An Turlach"/>
        <s v="An Uillinn"/>
        <s v="Ballynakill"/>
        <s v="Binn an Choire"/>
        <s v="Bunowen"/>
        <s v="Camas"/>
        <s v="Cill Chuimín"/>
        <s v="Cleggan"/>
        <s v="Clifden"/>
        <s v="Cloch na Rón"/>
        <s v="Conga"/>
        <s v="Cushkillary"/>
        <s v="Derrycunlagh / Derrylea"/>
        <s v="Doonloughan"/>
        <s v="Errislannan"/>
        <s v="Inishbofin"/>
        <s v="Leitir Breacáin"/>
        <s v="Letterfore"/>
        <s v="Maíros"/>
        <s v="Oughterard"/>
        <s v="Rinvyle"/>
        <s v="Scainimh"/>
        <s v="Sillerna"/>
        <s v="Wormhole"/>
        <s v="An Crompán"/>
        <s v="An Spidéal"/>
        <s v="Árainn"/>
        <s v="Cill Aithnín"/>
        <s v="Garmna"/>
        <s v="Leitir Móir"/>
        <s v="Maigh Cuilinn"/>
        <s v="Na Forbacha"/>
        <s v="Sailearna"/>
        <s v="Sliabh an Aonaigh"/>
        <s v="Tulaigh Mhic Aodháin"/>
        <s v="Bearna"/>
        <s v="Ceathrú an Bhrúnaigh (Part Rural)"/>
        <s v="Galway Rural (Part Rural)"/>
        <s v="Movode"/>
        <s v="Abbey East"/>
        <s v="An Carn Mór"/>
        <s v="Athenry"/>
        <s v="Aughrim"/>
        <s v="Baile Chláir"/>
        <s v="Belleville"/>
        <s v="Cappalusk"/>
        <s v="Deerpark"/>
        <s v="Eanach Dhúin"/>
        <s v="Graigabbey"/>
        <s v="Greethill"/>
        <s v="Leacach Beag"/>
        <s v="Liscananaun"/>
        <s v="Lisín an Bhealaigh"/>
        <s v="Monivea"/>
        <s v="Oranmore"/>
        <s v="Ryehill"/>
        <s v="Stradbally"/>
        <s v="Tiaquin"/>
        <s v="Killimor"/>
        <s v="Ahascragh"/>
        <s v="Ballinasloe Rural"/>
        <s v="Ballinasloe Urban"/>
        <s v="Ballinastack"/>
        <s v="Ballymacward"/>
        <s v="Ballymoe"/>
        <s v="Boyounagh"/>
        <s v="Caltra"/>
        <s v="Castleblakeney"/>
        <s v="Castleffrench"/>
        <s v="Clonbrock"/>
        <s v="Clonfert"/>
        <s v="Clontuskert"/>
        <s v="Colmanstown"/>
        <s v="Cooloo"/>
        <s v="Creggs"/>
        <s v="Curraghmore"/>
        <s v="Derryglassaun"/>
        <s v="Glennamaddy"/>
        <s v="Island"/>
        <s v="Kellysgrove"/>
        <s v="Kilconnell"/>
        <s v="Kilcroan"/>
        <s v="Killaan"/>
        <s v="Killallaghtan"/>
        <s v="Killeroran"/>
        <s v="Killian"/>
        <s v="Killure"/>
        <s v="Kilmacshane"/>
        <s v="Kiltullagh"/>
        <s v="Laurencetown"/>
        <s v="Lismanny"/>
        <s v="Mount Bellew"/>
        <s v="Mounthazel"/>
        <s v="Raheen"/>
        <s v="Scregg"/>
        <s v="Shankill"/>
        <s v="Taghboy"/>
        <s v="Templetogher"/>
        <s v="Toberroe"/>
        <s v="Ballycahalan"/>
        <s v="Ardamullivan"/>
        <s v="Ardrahan"/>
        <s v="Ballynacourty"/>
        <s v="Beagh"/>
        <s v="Cappard"/>
        <s v="Castleboy"/>
        <s v="Castletaylor"/>
        <s v="Clarinbridge"/>
        <s v="Craughwell"/>
        <s v="Derrylaur"/>
        <s v="Doorus"/>
        <s v="Drumacoo"/>
        <s v="Gort"/>
        <s v="Kilbeacanty"/>
        <s v="Killeenavarra"/>
        <s v="Killinny"/>
        <s v="Killogilleen"/>
        <s v="Kiltartan"/>
        <s v="Kilthomas"/>
        <s v="Kinvarra"/>
        <s v="Rahasane"/>
        <s v="Skehanagh"/>
        <s v="Abbeygormacan"/>
        <s v="Abbeyville"/>
        <s v="Aille"/>
        <s v="Ballynagar"/>
        <s v="Bracklagh"/>
        <s v="Bullaun"/>
        <s v="Coos"/>
        <s v="Derrew"/>
        <s v="Drumkeary"/>
        <s v="Drummin"/>
        <s v="Eyrecourt"/>
        <s v="Grange"/>
        <s v="Kilconickny"/>
        <s v="Kilconierin"/>
        <s v="Killoran"/>
        <s v="Kilmalinoge"/>
        <s v="Kilquain"/>
        <s v="Kilreekill"/>
        <s v="Kilteskill"/>
        <s v="Kiltormer"/>
        <s v="Lackalea"/>
        <s v="Loughrea Rural"/>
        <s v="Loughrea Urban"/>
        <s v="Marblehill / Loughatorick"/>
        <s v="Meelick"/>
        <s v="Moat"/>
        <s v="Mountain"/>
        <s v="Oatfield"/>
        <s v="Pallas"/>
        <s v="Portumna"/>
        <s v="Raford"/>
        <s v="Tiranascragh"/>
        <s v="Tynagh"/>
        <s v="Woodford"/>
        <s v="Abbey West"/>
        <s v="Addergoole"/>
        <s v="Annaghdown"/>
        <s v="Ballinderry"/>
        <s v="Ballinduff"/>
        <s v="Ballynapark"/>
        <s v="Beaghmore"/>
        <s v="Belclare"/>
        <s v="Carrownagur"/>
        <s v="Carrowrevagh"/>
        <s v="Claretuam"/>
        <s v="Clonbern"/>
        <s v="Cummer"/>
        <s v="Donaghpatrick"/>
        <s v="Doonbally"/>
        <s v="Dunmore North"/>
        <s v="Dunmore South"/>
        <s v="Foxhall"/>
        <s v="Headford"/>
        <s v="Hillsbrook"/>
        <s v="Kilbennan"/>
        <s v="Kilcoona"/>
        <s v="Killeany"/>
        <s v="Killeen"/>
        <s v="Killererin"/>
        <s v="Killower"/>
        <s v="Killursa"/>
        <s v="Kilmoylan"/>
        <s v="Kilshanvy"/>
        <s v="Levally"/>
        <s v="Moyne"/>
        <s v="Toberadosh"/>
        <s v="Tuam Rural"/>
        <s v="Tuam Urban"/>
        <s v="Baile an Teampaill (Part Rural)"/>
        <s v="An Caisleán Gearr"/>
        <s v="An Cnocán Carrach"/>
        <s v="Baile an Bhriotaigh"/>
        <s v="Ballybaan"/>
        <s v="Claddagh"/>
        <s v="Eyre Square"/>
        <s v="Lough Atalia"/>
        <s v="Mervue"/>
        <s v="Mionlach"/>
        <s v="Murroogh"/>
        <s v="Nuns Island"/>
        <s v="Toghroinn San Niocláis"/>
        <s v="Rahoon"/>
        <s v="Renmore"/>
        <s v="Rockbarton"/>
        <s v="Salthill"/>
        <s v="Shantalla"/>
        <s v="Taylors Hill"/>
        <s v="Wellpark"/>
        <s v="Abbeydorney"/>
        <s v="Aghadoe"/>
        <s v="An Baile Breac"/>
        <s v="An Baile Dubh"/>
        <s v="An Daingean"/>
        <s v="An Mhin Aird"/>
        <s v="An Sráidbhaile"/>
        <s v="An tImleach"/>
        <s v="Arabela"/>
        <s v="Ardea"/>
        <s v="Ardfert"/>
        <s v="Astee"/>
        <s v="Baile an Sceilg"/>
        <s v="Ballincloher"/>
        <s v="Ballinvoher"/>
        <s v="Ballyconry"/>
        <s v="Ballyduff"/>
        <s v="Ballyegan"/>
        <s v="Ballyhar"/>
        <s v="Ballyheige"/>
        <s v="Ballyhorgan"/>
        <s v="Ballynahaglish"/>
        <s v="Ballynorig"/>
        <s v="Ballyseedy"/>
        <s v="Banawn"/>
        <s v="Banna"/>
        <s v="Baurtregaum"/>
        <s v="Beal"/>
        <s v="Blennerville"/>
        <s v="Boolteens"/>
        <s v="Brewsterfield"/>
        <s v="Brosna"/>
        <s v="Cappagh"/>
        <s v="Caragh"/>
        <s v="Carker"/>
        <s v="Castlecove"/>
        <s v="Castlegregory"/>
        <s v="Castleisland"/>
        <s v="Castlequin"/>
        <s v="Cathair Dónall"/>
        <s v="Causeway"/>
        <s v="Cé Bhréanainn"/>
        <s v="Ceann Trá"/>
        <s v="Ceannúigh / Máistir Gaoithe"/>
        <s v="Cill Chuáin"/>
        <s v="Cill Maoilchéadair"/>
        <s v="Cinn Aird"/>
        <s v="Clogherbrien"/>
        <s v="Cloontubbrid"/>
        <s v="Clydagh"/>
        <s v="Coolies"/>
        <s v="Coom"/>
        <s v="Cordal"/>
        <s v="Crinny"/>
        <s v="Curraghbeg"/>
        <s v="Currans"/>
        <s v="Deelis"/>
        <s v="Doire Fhíonáin"/>
        <s v="Doire Ianna / Cloon"/>
        <s v="Doocarrig"/>
        <s v="Doon"/>
        <s v="Dromin"/>
        <s v="Drommartin"/>
        <s v="Duagh"/>
        <s v="Dún Chaoin"/>
        <s v="Dún Urlann"/>
        <s v="Dunloe"/>
        <s v="Ennismore"/>
        <s v="Flesk"/>
        <s v="Glanbehy"/>
        <s v="Glanlee"/>
        <s v="Glanmore"/>
        <s v="Gneeves"/>
        <s v="Gullane"/>
        <s v="Gunsborough"/>
        <s v="Headfort"/>
        <s v="Kenmare"/>
        <s v="Kerryhead"/>
        <s v="Kilcummin"/>
        <s v="Kilfeighny"/>
        <s v="Kilfelim"/>
        <s v="Kilflyn"/>
        <s v="Kilgarrylander"/>
        <s v="Kilgarvan"/>
        <s v="Kilgobban"/>
        <s v="Kilgobnet"/>
        <s v="Killahan"/>
        <s v="Killarney Rural"/>
        <s v="Killarney Urban"/>
        <s v="Killeentierna"/>
        <s v="Killehenny"/>
        <s v="Killinane"/>
        <s v="Killorglin"/>
        <s v="Killury"/>
        <s v="Kilmeany"/>
        <s v="Kilnanare"/>
        <s v="Kilshenane"/>
        <s v="Kiltallagh"/>
        <s v="Kiltomy"/>
        <s v="Knockglass"/>
        <s v="Knocknagashel"/>
        <s v="Knocknahoe"/>
        <s v="Lack"/>
        <s v="Lackabaun"/>
        <s v="Lahard"/>
        <s v="Lickeen"/>
        <s v="Lislaughtin"/>
        <s v="Lisselton"/>
        <s v="Listowel Rural"/>
        <s v="Listowel Urban"/>
        <s v="Lixnaw"/>
        <s v="Loch Luíoch"/>
        <s v="Loughbrin"/>
        <s v="Márthain"/>
        <s v="Maum"/>
        <s v="Millbrook"/>
        <s v="Molahiffe"/>
        <s v="Mount Eagle"/>
        <s v="Moynsha"/>
        <s v="Muckross"/>
        <s v="Na Beathacha"/>
        <s v="Newtownsandes"/>
        <s v="O'Brennan"/>
        <s v="Portmagee"/>
        <s v="Ratass"/>
        <s v="Rathea"/>
        <s v="Rathmore"/>
        <s v="Reen"/>
        <s v="Rockfield"/>
        <s v="Scartaglin"/>
        <s v="Shronowen"/>
        <s v="Sneem"/>
        <s v="Tahilla"/>
        <s v="Tarbert"/>
        <s v="Tarmon"/>
        <s v="Teeranearagh"/>
        <s v="Toghroinn Fhíonáin"/>
        <s v="Tralee Rural"/>
        <s v="Tralee Urban"/>
        <s v="Trienearagh"/>
        <s v="Tubrid"/>
        <s v="Urlee"/>
        <s v="Valencia"/>
        <s v="Athy East Urban"/>
        <s v="Athy Rural"/>
        <s v="Athy West Urban"/>
        <s v="Ballaghmoon"/>
        <s v="Ballitore"/>
        <s v="Ballybrackan"/>
        <s v="Ballymore Eustace"/>
        <s v="Ballynadrumny"/>
        <s v="Ballysax East"/>
        <s v="Ballysax West"/>
        <s v="Ballyshannon"/>
        <s v="Balraheen"/>
        <s v="Belan"/>
        <s v="Bert"/>
        <s v="Bodenstown"/>
        <s v="Burtown"/>
        <s v="Cadamstown"/>
        <s v="Carbury"/>
        <s v="Carnalway"/>
        <s v="Carragh"/>
        <s v="Carrick"/>
        <s v="Carrigeen"/>
        <s v="Castledermot"/>
        <s v="Celbridge"/>
        <s v="Clane"/>
        <s v="Cloncurry"/>
        <s v="Donadea"/>
        <s v="Donaghcumper"/>
        <s v="Donore"/>
        <s v="Downings"/>
        <s v="Drehid"/>
        <s v="Droichead Nua (Newbridge) Rural"/>
        <s v="Droichead Nua (Newbridge) Urban"/>
        <s v="Dunfierth"/>
        <s v="Dunmanoge"/>
        <s v="Dunmurry"/>
        <s v="Feighcullen"/>
        <s v="Fontstown"/>
        <s v="Gilltown"/>
        <s v="Graney"/>
        <s v="Grangemellon"/>
        <s v="Harristown"/>
        <s v="Inchaquire"/>
        <s v="Kilberry"/>
        <s v="Kilcock"/>
        <s v="Kildangan"/>
        <s v="Kildare"/>
        <s v="Kilkea"/>
        <s v="Killashee"/>
        <s v="Killinthomas"/>
        <s v="Kilmeage North"/>
        <s v="Kilmeage South"/>
        <s v="Kilrainy"/>
        <s v="Kilrush"/>
        <s v="Kilteel"/>
        <s v="Lackagh"/>
        <s v="Ladytown"/>
        <s v="Leixlip"/>
        <s v="Lullymore"/>
        <s v="Maynooth"/>
        <s v="Monasterevin"/>
        <s v="Moone"/>
        <s v="Morristownbiller"/>
        <s v="Naas Rural"/>
        <s v="Naas Urban"/>
        <s v="Narraghmore"/>
        <s v="Oldconnell"/>
        <s v="Pollardstown"/>
        <s v="Quinsborough"/>
        <s v="Rathangan"/>
        <s v="Rathernan"/>
        <s v="Robertstown"/>
        <s v="Straffan"/>
        <s v="Thomastown"/>
        <s v="Timahoe North"/>
        <s v="Timahoe South"/>
        <s v="Usk"/>
        <s v="Windmill Cross"/>
        <s v="Aghaviller"/>
        <s v="Attanagh"/>
        <s v="Balleen"/>
        <s v="Ballinamara"/>
        <s v="Ballincrea"/>
        <s v="Ballybeagh"/>
        <s v="Ballycallan"/>
        <s v="Ballyconra"/>
        <s v="Ballyhale"/>
        <s v="Ballyragget"/>
        <s v="Ballyvool"/>
        <s v="Baunmore"/>
        <s v="Bennettsbridge"/>
        <s v="Boolyglass"/>
        <s v="Bramblestown"/>
        <s v="Brownsford"/>
        <s v="Burnchurch"/>
        <s v="Callan Rural"/>
        <s v="Callan Urban"/>
        <s v="Castlebanny"/>
        <s v="Castlecomer"/>
        <s v="Castlegannon"/>
        <s v="Clara"/>
        <s v="Clogh"/>
        <s v="Clogharinka"/>
        <s v="Clomantagh"/>
        <s v="Coolaghmore"/>
        <s v="Coolhill"/>
        <s v="Danesfort"/>
        <s v="Dunnamaggan"/>
        <s v="Dunbell"/>
        <s v="Dunkitt"/>
        <s v="Dunmore"/>
        <s v="Dysartmoon"/>
        <s v="Earlstown"/>
        <s v="Ennisnag"/>
        <s v="Famma"/>
        <s v="Farnoge"/>
        <s v="Fiddown"/>
        <s v="Freaghana"/>
        <s v="Freshford"/>
        <s v="Galmoy"/>
        <s v="Glashare"/>
        <s v="Goresbridge"/>
        <s v="Gowran"/>
        <s v="Graiguenamanagh"/>
        <s v="Inistioge"/>
        <s v="Jerpoint Church"/>
        <s v="Jerpoint West"/>
        <s v="Kells"/>
        <s v="Kilbeacon"/>
        <s v="Kilcolumb"/>
        <s v="Kilculliheen (part)"/>
        <s v="Kilfane"/>
        <s v="Kilkeasy"/>
        <s v="Kilkenny No. 1 Urban"/>
        <s v="Kilkenny No. 2 Urban"/>
        <s v="Kilkenny Rural"/>
        <s v="Kilkieran"/>
        <s v="Killahy"/>
        <s v="Killamery"/>
        <s v="Kilmacar"/>
        <s v="Kilmaganny"/>
        <s v="Kilmakevoge"/>
        <s v="Kilmanagh"/>
        <s v="Kiltorcan"/>
        <s v="Knocktopher"/>
        <s v="Lisdowney"/>
        <s v="Listerlin"/>
        <s v="Mallardstown"/>
        <s v="Moneenroe"/>
        <s v="Mothell"/>
        <s v="Muckalee"/>
        <s v="Odagh"/>
        <s v="Outrath"/>
        <s v="Paulstown"/>
        <s v="Pilltown"/>
        <s v="Pleberstown"/>
        <s v="Pollrone"/>
        <s v="Portnascully"/>
        <s v="Powerstown"/>
        <s v="Rathbeagh"/>
        <s v="Rathealy"/>
        <s v="Rathpatrick"/>
        <s v="Rosbercon Rural"/>
        <s v="Rossinan"/>
        <s v="Scotsborough"/>
        <s v="Shanbogh"/>
        <s v="St. Canice"/>
        <s v="Stonyford"/>
        <s v="Templeorum"/>
        <s v="The Rower"/>
        <s v="Tiscoffin"/>
        <s v="Tubbrid"/>
        <s v="Tubbridbrittain"/>
        <s v="Tullaghanbrogue"/>
        <s v="Tullaherin"/>
        <s v="Tullahought"/>
        <s v="Tullaroan"/>
        <s v="Ullard"/>
        <s v="Ullid"/>
        <s v="Urlingford"/>
        <s v="Woolengrange"/>
        <s v="Ballybrittas"/>
        <s v="Jamestown"/>
        <s v="Kilmullen"/>
        <s v="Portarlington South"/>
        <s v="Abbeyleix"/>
        <s v="Aghmacart"/>
        <s v="Arderin"/>
        <s v="Ardough"/>
        <s v="Arless"/>
        <s v="Ballickmoyler"/>
        <s v="Ballinakill"/>
        <s v="Ballyadams"/>
        <s v="Ballybrophy"/>
        <s v="Ballycarroll"/>
        <s v="Ballyfin"/>
        <s v="Ballylehane"/>
        <s v="Ballylynan"/>
        <s v="Ballyroan"/>
        <s v="Barrowhouse"/>
        <s v="Blandsfort"/>
        <s v="Borris-in-Ossory"/>
        <s v="Brisha / Capard"/>
        <s v="Cappalough"/>
        <s v="Cardtown"/>
        <s v="Castlecuffe"/>
        <s v="Clash"/>
        <s v="Clonaslee"/>
        <s v="Clondarrig"/>
        <s v="Clonin"/>
        <s v="Clonkeen"/>
        <s v="Colt"/>
        <s v="Coolrain"/>
        <s v="Cuffsborough"/>
        <s v="Cullahill"/>
        <s v="Cullenagh"/>
        <s v="Curraclone"/>
        <s v="Dangans"/>
        <s v="Donaghmore"/>
        <s v="Doonane"/>
        <s v="Durrow"/>
        <s v="Dysartgallen"/>
        <s v="Emo"/>
        <s v="Errill"/>
        <s v="Farnans"/>
        <s v="Fossy"/>
        <s v="Garrymore"/>
        <s v="Graigue"/>
        <s v="Graigue Rural"/>
        <s v="Grantstown"/>
        <s v="Kilcoke"/>
        <s v="Kilcolmanbane"/>
        <s v="Kildellig"/>
        <s v="Killabban"/>
        <s v="Killermogh"/>
        <s v="Kilnaseer"/>
        <s v="Kyle South"/>
        <s v="Lacka"/>
        <s v="Luggacurren"/>
        <s v="Marymount"/>
        <s v="Moneenalassa"/>
        <s v="Moneymore"/>
        <s v="Mountmellick Rural"/>
        <s v="Mountmellick Urban"/>
        <s v="Mountrath"/>
        <s v="Moyanna"/>
        <s v="Nealstown"/>
        <s v="O'More's Forest"/>
        <s v="Portlaoighise Rural"/>
        <s v="Portlaoighise Urban"/>
        <s v="Rathaspick"/>
        <s v="Rathdowney"/>
        <s v="Rathsaran"/>
        <s v="Rearymore"/>
        <s v="Rosenallis"/>
        <s v="Sallyford"/>
        <s v="Shaen"/>
        <s v="Shrule"/>
        <s v="Timahoe"/>
        <s v="Timogue"/>
        <s v="Trumra"/>
        <s v="Turra"/>
        <s v="Vicarstown"/>
        <s v="Aghacashel"/>
        <s v="Aghalateeve / Aghanlish"/>
        <s v="Aghavas"/>
        <s v="Aghavoghill / Melvin"/>
        <s v="Annaduff"/>
        <s v="Ballaghameehan"/>
        <s v="Ballinamore"/>
        <s v="Barnameenagh"/>
        <s v="Beihy"/>
        <s v="Belhavel"/>
        <s v="Breandrum"/>
        <s v="Bunnybeg"/>
        <s v="Carrick-on-Shannon"/>
        <s v="Carrigallen East"/>
        <s v="Carrigallen West"/>
        <s v="Castlefore"/>
        <s v="Cattan"/>
        <s v="Cloonclare"/>
        <s v="Cloone"/>
        <s v="Cloonlogher"/>
        <s v="Cloverhill"/>
        <s v="Corrala"/>
        <s v="Corriga"/>
        <s v="Drumahaire"/>
        <s v="Drumard"/>
        <s v="Drumdoo"/>
        <s v="Drumkeeran"/>
        <s v="Drumod"/>
        <s v="Drumreilly North"/>
        <s v="Drumreilly South"/>
        <s v="Drumreilly West / Drumreilly East"/>
        <s v="Drumshanbo"/>
        <s v="Drumsna"/>
        <s v="Fenagh"/>
        <s v="Garadice"/>
        <s v="Garvagh / Arigna"/>
        <s v="Glenade"/>
        <s v="Glenaniff"/>
        <s v="Glenboy"/>
        <s v="Glencar"/>
        <s v="Glenfarn"/>
        <s v="Gortermone"/>
        <s v="Gortnagullion"/>
        <s v="Gowel"/>
        <s v="Greaghglass / Stralongford"/>
        <s v="Gubacreeny"/>
        <s v="Keeldra"/>
        <s v="Keshcarrigan"/>
        <s v="Killanummery"/>
        <s v="Killarga"/>
        <s v="Killygar"/>
        <s v="Kiltubbrid"/>
        <s v="Kiltyclogher"/>
        <s v="Kinlough"/>
        <s v="Lisgillock"/>
        <s v="Lurganboy"/>
        <s v="Mahanagh"/>
        <s v="Manorhamilton"/>
        <s v="Moher"/>
        <s v="Mohill"/>
        <s v="Munakill"/>
        <s v="Newtowngore"/>
        <s v="Oughteragh"/>
        <s v="Rinn"/>
        <s v="Roosky"/>
        <s v="Rowan"/>
        <s v="Sramore"/>
        <s v="St. Patrick's"/>
        <s v="Tullaghan"/>
        <s v="Yugan"/>
        <s v="Abington"/>
        <s v="Ballybricken"/>
        <s v="Caherconlish East"/>
        <s v="Caherconlish West"/>
        <s v="Glenstal"/>
        <s v="Abbeyfeale"/>
        <s v="Adare North"/>
        <s v="Adare South"/>
        <s v="Anglesborough"/>
        <s v="Ardpatrick"/>
        <s v="Askeaton East"/>
        <s v="Askeaton West"/>
        <s v="Athlacca"/>
        <s v="Aughinish"/>
        <s v="Ballingarry"/>
        <s v="Ballintober"/>
        <s v="Ballyagran"/>
        <s v="Ballyallinan"/>
        <s v="Ballygrennan"/>
        <s v="Ballylanders"/>
        <s v="Ballymacshaneboy"/>
        <s v="Ballynabanoge"/>
        <s v="Ballynacarriga"/>
        <s v="Ballynoe West"/>
        <s v="Bilboa"/>
        <s v="Boola"/>
        <s v="Broadford"/>
        <s v="Bruff"/>
        <s v="Bruree"/>
        <s v="Bulgaden"/>
        <s v="Cahercorney"/>
        <s v="Caherelly"/>
        <s v="Cappamore"/>
        <s v="Cleanglass"/>
        <s v="Cloncagh"/>
        <s v="Colmanswell"/>
        <s v="Coolrus"/>
        <s v="Craggs"/>
        <s v="Crean"/>
        <s v="Crecora"/>
        <s v="Croagh"/>
        <s v="Croom"/>
        <s v="Cullane"/>
        <s v="Danganbeg"/>
        <s v="Darragh"/>
        <s v="Doon South"/>
        <s v="Doon West"/>
        <s v="Dromard"/>
        <s v="Dromcolliher"/>
        <s v="Dromtrasna"/>
        <s v="Dunmoylan East"/>
        <s v="Dunmoylan West"/>
        <s v="Dunnaman"/>
        <s v="Duntryleague"/>
        <s v="Emlygrennan"/>
        <s v="Fedamore"/>
        <s v="Feenagh"/>
        <s v="Fleanmore"/>
        <s v="Galbally"/>
        <s v="Garrane"/>
        <s v="Garryduff"/>
        <s v="Glenagower"/>
        <s v="Glenbrohane"/>
        <s v="Glengort"/>
        <s v="Glensharrold"/>
        <s v="Glin"/>
        <s v="Grean"/>
        <s v="Griston"/>
        <s v="Hospital"/>
        <s v="Iveruss"/>
        <s v="Kilbeheny"/>
        <s v="Kilcornan"/>
        <s v="Kildimo"/>
        <s v="Kilfergus"/>
        <s v="Kilfinnane"/>
        <s v="Kilfinny"/>
        <s v="Kilglass"/>
        <s v="Kilmallock"/>
        <s v="Kilmeedy"/>
        <s v="Kilpeacon"/>
        <s v="Kilscannell"/>
        <s v="Kilteely"/>
        <s v="Knockaderry"/>
        <s v="Knockainy"/>
        <s v="Knocklong"/>
        <s v="Knocknascrow"/>
        <s v="Lismakeery"/>
        <s v="Loghill"/>
        <s v="Mahoonagh"/>
        <s v="Mohernagh"/>
        <s v="Monagay"/>
        <s v="Mountcollins"/>
        <s v="Mountplummer"/>
        <s v="Nantinan"/>
        <s v="Newcastle Rural"/>
        <s v="Newcastle Urban"/>
        <s v="Oola"/>
        <s v="Pallaskenry"/>
        <s v="Particles"/>
        <s v="Port"/>
        <s v="Rathkeale Rural"/>
        <s v="Rathkeale Urban"/>
        <s v="Rathronan"/>
        <s v="Riddlestown"/>
        <s v="Riversdale"/>
        <s v="Rockhill"/>
        <s v="Rooskagh"/>
        <s v="Shanagolden"/>
        <s v="Shanid"/>
        <s v="Templebredon"/>
        <s v="Templeglentan"/>
        <s v="Tobernea"/>
        <s v="Uregare"/>
        <s v="Abbey A"/>
        <s v="Abbey B"/>
        <s v="Abbey C"/>
        <s v="Abbey D"/>
        <s v="Ballinacurra A"/>
        <s v="Ballinacurra B"/>
        <s v="Ballycummin"/>
        <s v="Ballynanty"/>
        <s v="Ballysimon"/>
        <s v="Ballyvarra"/>
        <s v="Castle A"/>
        <s v="Castle B"/>
        <s v="Castle C"/>
        <s v="Castle D"/>
        <s v="Castleconnell"/>
        <s v="Coolraine"/>
        <s v="Custom House"/>
        <s v="Dock A"/>
        <s v="Dock B"/>
        <s v="Dock C"/>
        <s v="Dock D"/>
        <s v="Farranshone"/>
        <s v="Galvone A"/>
        <s v="Galvone B"/>
        <s v="Glentworth A"/>
        <s v="Glentworth B"/>
        <s v="Glentworth C"/>
        <s v="John's A"/>
        <s v="John's B"/>
        <s v="John's C"/>
        <s v="Killeely A"/>
        <s v="Killeely B"/>
        <s v="Limerick North Rural"/>
        <s v="Limerick South Rural"/>
        <s v="Market"/>
        <s v="Prospect A"/>
        <s v="Prospect B"/>
        <s v="Rathbane"/>
        <s v="Roxborough"/>
        <s v="Shannon A"/>
        <s v="Shannon B"/>
        <s v="Singland A"/>
        <s v="Singland B"/>
        <s v="St. Laurence"/>
        <s v="Clarina"/>
        <s v="Patrickswell"/>
        <s v="Abbeylara"/>
        <s v="Aghaboy"/>
        <s v="Agharra"/>
        <s v="Ardagh East"/>
        <s v="Ardagh West"/>
        <s v="Ballinalee"/>
        <s v="Ballinamuck East"/>
        <s v="Ballinamuck West"/>
        <s v="Ballymahon"/>
        <s v="Ballymuigh"/>
        <s v="Breanrisk"/>
        <s v="Bunlahy"/>
        <s v="Caldragh"/>
        <s v="Cashel East"/>
        <s v="Cashel West"/>
        <s v="Cloondara"/>
        <s v="Cloonee"/>
        <s v="Columbkille"/>
        <s v="Coolamber"/>
        <s v="Corboy"/>
        <s v="Creevy"/>
        <s v="Crosagstown"/>
        <s v="Currygrane"/>
        <s v="Dalystown"/>
        <s v="Doory"/>
        <s v="Drumgort"/>
        <s v="Drumlish"/>
        <s v="Drummeel"/>
        <s v="Firry / Newgrove"/>
        <s v="Forgney"/>
        <s v="Gelshagh"/>
        <s v="Granard Rural"/>
        <s v="Granard Urban"/>
        <s v="Kilcommock"/>
        <s v="Killoe"/>
        <s v="Knockanbaun"/>
        <s v="Ledwithstown"/>
        <s v="Lislea"/>
        <s v="Longford No. 1 Urban"/>
        <s v="Longford No. 2 Urban"/>
        <s v="Longford Rural"/>
        <s v="Meathas Truim"/>
        <s v="Moatfarrell"/>
        <s v="Mountdavis"/>
        <s v="Moydow"/>
        <s v="Mullanalaghta"/>
        <s v="Newtown Forbes"/>
        <s v="Rathcline"/>
        <s v="Sonnagh"/>
        <s v="Ardee Rural"/>
        <s v="Ardee Urban"/>
        <s v="Ballymascanlan"/>
        <s v="Barronstown"/>
        <s v="Carlingford"/>
        <s v="Castlebellingham"/>
        <s v="Castlering"/>
        <s v="Collon"/>
        <s v="Creggan Upper"/>
        <s v="Darver"/>
        <s v="Dromiskin"/>
        <s v="Drumcar"/>
        <s v="Drummullagh"/>
        <s v="Dundalk Rural"/>
        <s v="Dundalk Urban No. 1"/>
        <s v="Dundalk Urban No. 2"/>
        <s v="Dundalk Urban No. 3"/>
        <s v="Dundalk Urban No. 4"/>
        <s v="Dunleer"/>
        <s v="Dysart"/>
        <s v="Fair Gate"/>
        <s v="Faughart"/>
        <s v="Greenore"/>
        <s v="Haggardstown"/>
        <s v="Jenkinstown"/>
        <s v="Killanny"/>
        <s v="Louth"/>
        <s v="Mansfieldstown"/>
        <s v="Monasterboice"/>
        <s v="Mullary"/>
        <s v="Rathcor"/>
        <s v="Ravensdale"/>
        <s v="St. Laurence Gate"/>
        <s v="St. Mary's (Part Urban)"/>
        <s v="St. Peter's"/>
        <s v="Stabannan"/>
        <s v="Tallanstown"/>
        <s v="Termonfeckin"/>
        <s v="West Gate"/>
        <s v="Cong"/>
        <s v="Dalgan"/>
        <s v="Houndswood"/>
        <s v="Kilmaine"/>
        <s v="Neale"/>
        <s v="Abhainn Bhrain"/>
        <s v="Acaill"/>
        <s v="Aghagower North"/>
        <s v="Aghagower South"/>
        <s v="Aghamore"/>
        <s v="Aillemore"/>
        <s v="An Cheapaigh Dhuibh"/>
        <s v="An Corrán"/>
        <s v="An Geata Mór Theas"/>
        <s v="An Geata Mór Thuaidh"/>
        <s v="Ardnaree North"/>
        <s v="Ardnaree South Rural"/>
        <s v="Ardnaree South Urban"/>
        <s v="Attymass East"/>
        <s v="Attymass West"/>
        <s v="Baile an Chalaidh"/>
        <s v="Baile Óbha"/>
        <s v="Balla"/>
        <s v="Ballina Rural"/>
        <s v="Ballina Urban"/>
        <s v="Ballinafad"/>
        <s v="Ballindine"/>
        <s v="Ballinrobe"/>
        <s v="Ballycastle"/>
        <s v="Ballycroy North"/>
        <s v="Ballycroy South"/>
        <s v="Ballyhaunis"/>
        <s v="Ballyhean"/>
        <s v="Ballyhowly"/>
        <s v="Ballynagoraher"/>
        <s v="Ballysakeery"/>
        <s v="Bangor"/>
        <s v="Barr Rúscaí"/>
        <s v="Béal an Mhuirthead"/>
        <s v="Béal Deirg Mór"/>
        <s v="Bekan"/>
        <s v="Bellavary"/>
        <s v="Bohola"/>
        <s v="Brackloon"/>
        <s v="Breaghwy"/>
        <s v="Bunaveela"/>
        <s v="Burren"/>
        <s v="Burriscarra"/>
        <s v="Callow"/>
        <s v="Caraun"/>
        <s v="Carrowmore"/>
        <s v="Castlebar Rural (part)"/>
        <s v="Castlebar Urban"/>
        <s v="Clare Island"/>
        <s v="Claremorris"/>
        <s v="Cloghermore"/>
        <s v="Cloonmore"/>
        <s v="Cnoc an Daimh"/>
        <s v="Cnoc na Lobhar"/>
        <s v="Cnoc na Ráithe"/>
        <s v="Coolnaha"/>
        <s v="Coonard"/>
        <s v="Course"/>
        <s v="Croaghmoyle"/>
        <s v="Croaghpatrick"/>
        <s v="Crossboyne"/>
        <s v="Crossmolina North"/>
        <s v="Crossmolina South"/>
        <s v="Cuildoo"/>
        <s v="Culnacleha"/>
        <s v="Deel"/>
        <s v="Derryloughan"/>
        <s v="Doocastle"/>
        <s v="Dumha Éige"/>
        <s v="Emlagh"/>
        <s v="Erriff"/>
        <s v="Fortland"/>
        <s v="Gleann Chaisil"/>
        <s v="Gleann na Muaidhe"/>
        <s v="Glenco / Sheskin"/>
        <s v="Glenhest"/>
        <s v="Guala Mhór"/>
        <s v="Hollymount"/>
        <s v="Islandeady"/>
        <s v="Kilbeagh"/>
        <s v="Kilcolman"/>
        <s v="Kilcommon"/>
        <s v="Kilfian East"/>
        <s v="Kilfian South"/>
        <s v="Kilfian West"/>
        <s v="Kilgeever"/>
        <s v="Kilkelly"/>
        <s v="Killala"/>
        <s v="Killavally"/>
        <s v="Killedan"/>
        <s v="Kilmaclasser"/>
        <s v="Kilmeena"/>
        <s v="Kilmovee"/>
        <s v="Kilsallagh"/>
        <s v="Kiltamagh"/>
        <s v="Kilvine"/>
        <s v="Knock North"/>
        <s v="Knock South"/>
        <s v="Lackan North"/>
        <s v="Lackan South"/>
        <s v="Letterbrick"/>
        <s v="Loughanboy"/>
        <s v="Louisburgh"/>
        <s v="Manulla"/>
        <s v="Mayo"/>
        <s v="Moing na Bó"/>
        <s v="Mount Falcon"/>
        <s v="Murneen"/>
        <s v="Na Monga"/>
        <s v="Newbrook"/>
        <s v="Newport East"/>
        <s v="Newport West"/>
        <s v="Owennadornaun / Bundorragha"/>
        <s v="Partraí"/>
        <s v="Pontoon"/>
        <s v="Rathoma"/>
        <s v="Roslee"/>
        <s v="Sallymount"/>
        <s v="Slievemahanagh"/>
        <s v="Slievemore"/>
        <s v="Sraheen"/>
        <s v="Srahmore"/>
        <s v="Strade"/>
        <s v="Swineford"/>
        <s v="Tagheen"/>
        <s v="Tamhnaigh na Graí"/>
        <s v="Toocananagh"/>
        <s v="Toomore"/>
        <s v="Tumgesh"/>
        <s v="Turlough"/>
        <s v="Urlaur"/>
        <s v="Westport Rural"/>
        <s v="Westport Urban"/>
        <s v="Carrickleck"/>
        <s v="Kilmainham"/>
        <s v="Moybolgue"/>
        <s v="Posseckstown"/>
        <s v="Trohanny"/>
        <s v="Julianstown"/>
        <s v="St. Mary's (Part Rural)"/>
        <s v="An Ráth Mhór"/>
        <s v="Ardbraccan"/>
        <s v="Ardcath"/>
        <s v="Ardmulchan"/>
        <s v="Ardnamullan"/>
        <s v="Baile Átha Buí"/>
        <s v="Ballinlough"/>
        <s v="Ballyboggan"/>
        <s v="Balrathboyne"/>
        <s v="Bective"/>
        <s v="Burry"/>
        <s v="Castlejordan"/>
        <s v="Castlekeeran"/>
        <s v="Castlerickard"/>
        <s v="Ceannanus Mór (Kells) Rural"/>
        <s v="Ceannanus Mór (Kells) Urban"/>
        <s v="Cill Bhríde"/>
        <s v="Cloghbrack"/>
        <s v="Clonmacduff"/>
        <s v="Crossakeel"/>
        <s v="Cruicetown"/>
        <s v="Culmullin"/>
        <s v="Domhnach Phádraig"/>
        <s v="Drumcondra"/>
        <s v="Duleek"/>
        <s v="Dunboyne"/>
        <s v="Dunshaughlin"/>
        <s v="Gallow"/>
        <s v="Galtrim"/>
        <s v="Girley"/>
        <s v="Grangegeeth"/>
        <s v="Grennanstown"/>
        <s v="Hill of Down"/>
        <s v="Innfield"/>
        <s v="Kentstown"/>
        <s v="Kilbrew"/>
        <s v="Kilcooly"/>
        <s v="Kildalkey"/>
        <s v="Killaconnigan"/>
        <s v="Killallon"/>
        <s v="Killary"/>
        <s v="Killyon"/>
        <s v="Kilmessan"/>
        <s v="Kilmore"/>
        <s v="Kilskeer"/>
        <s v="Knocklough"/>
        <s v="Laracor"/>
        <s v="Loughan"/>
        <s v="Maperath"/>
        <s v="Martry"/>
        <s v="Mellifont"/>
        <s v="Moylagh"/>
        <s v="Moynalty"/>
        <s v="Navan Rural"/>
        <s v="Navan Urban"/>
        <s v="Nobber"/>
        <s v="Oldcastle"/>
        <s v="Painestown"/>
        <s v="Rahinstown"/>
        <s v="Rathfeigh"/>
        <s v="Rathkenny"/>
        <s v="Rathmolyon"/>
        <s v="Ratoath"/>
        <s v="Rodanstown"/>
        <s v="Skreen"/>
        <s v="Slane"/>
        <s v="Stackallan"/>
        <s v="Staholmog"/>
        <s v="Stamullin"/>
        <s v="Stonefield"/>
        <s v="Summerhill"/>
        <s v="Tailtin"/>
        <s v="Tara"/>
        <s v="Trim Rural"/>
        <s v="Trim Urban"/>
        <s v="Aghabog"/>
        <s v="Anketell Grove"/>
        <s v="Annayalla"/>
        <s v="Anny"/>
        <s v="Ballybay Rural"/>
        <s v="Ballybay Urban"/>
        <s v="Ballymackney"/>
        <s v="Bellanode"/>
        <s v="Bellatrain"/>
        <s v="Bocks"/>
        <s v="Bragan"/>
        <s v="Broomfield"/>
        <s v="Caddagh"/>
        <s v="Carrickaslane"/>
        <s v="Carrickatee"/>
        <s v="Carrickmacross Rural"/>
        <s v="Carrickmacross Urban"/>
        <s v="Castleblayney Rural"/>
        <s v="Castleblayney Urban"/>
        <s v="Castleshane"/>
        <s v="Church Hill"/>
        <s v="Clones"/>
        <s v="Clones Rural"/>
        <s v="Clones Urban"/>
        <s v="Clontibret"/>
        <s v="Cormeen"/>
        <s v="Corracharra"/>
        <s v="Creeve"/>
        <s v="Cremartin"/>
        <s v="Crossalare"/>
        <s v="Currin"/>
        <s v="Dawsongrove"/>
        <s v="Derrygorry"/>
        <s v="Donaghmoyne"/>
        <s v="Drum"/>
        <s v="Drumboory"/>
        <s v="Drumcarrow"/>
        <s v="Drumgurra"/>
        <s v="Drumhillagh"/>
        <s v="Drummully"/>
        <s v="Drumsnat"/>
        <s v="Emyvale"/>
        <s v="Enagh"/>
        <s v="Figullar"/>
        <s v="Glaslough"/>
        <s v="Greagh"/>
        <s v="Inishkeen"/>
        <s v="Killeevan"/>
        <s v="Killylough"/>
        <s v="Killynenagh"/>
        <s v="Kiltybegs"/>
        <s v="Laragh"/>
        <s v="Lisnaveane"/>
        <s v="Lough fea"/>
        <s v="Monaghan Rural"/>
        <s v="Monaghan Urban"/>
        <s v="Mullyash"/>
        <s v="Newbliss"/>
        <s v="Rackwallace"/>
        <s v="Raferagh"/>
        <s v="Scotstown"/>
        <s v="Shanmullagh"/>
        <s v="Sheskin"/>
        <s v="St. Tierney"/>
        <s v="Tedavnet"/>
        <s v="Tehallan"/>
        <s v="Tullycorbet"/>
        <s v="Portarlington North"/>
        <s v="Aghancon"/>
        <s v="Ballincor"/>
        <s v="Ballyburly"/>
        <s v="Ballycommon"/>
        <s v="Ballycumber"/>
        <s v="Ballymacwilliam"/>
        <s v="Ballyshear"/>
        <s v="Banagher"/>
        <s v="Barna"/>
        <s v="Bawn"/>
        <s v="Birr Rural"/>
        <s v="Birr Urban"/>
        <s v="Bracknagh"/>
        <s v="Broughal"/>
        <s v="Cangort"/>
        <s v="Cappancur"/>
        <s v="Cloghan"/>
        <s v="Clonbulloge"/>
        <s v="Clonmacnoise"/>
        <s v="Clonygowan"/>
        <s v="Croghan"/>
        <s v="Cullenwaine"/>
        <s v="Daingean"/>
        <s v="Derrinboy"/>
        <s v="Derryad"/>
        <s v="Derrycooley"/>
        <s v="Dromoyle"/>
        <s v="Drumcullen"/>
        <s v="Dunkerrin"/>
        <s v="Edenderry Rural"/>
        <s v="Edenderry Urban"/>
        <s v="Eglish"/>
        <s v="Esker / Ballaghassaan"/>
        <s v="Ettagh"/>
        <s v="Ferbane"/>
        <s v="Gallen"/>
        <s v="Geashill"/>
        <s v="Gorteen"/>
        <s v="Hammerlane"/>
        <s v="Hinds"/>
        <s v="Huntston"/>
        <s v="Kilclonfert"/>
        <s v="Kilcormac"/>
        <s v="Kilcumreragh"/>
        <s v="Killeigh"/>
        <s v="Killooly"/>
        <s v="Killoughy"/>
        <s v="Kinnitty"/>
        <s v="Knockbarron"/>
        <s v="Knockdrin"/>
        <s v="Lea"/>
        <s v="Letter"/>
        <s v="Lumcloon"/>
        <s v="Lusmagh"/>
        <s v="Monasteroris"/>
        <s v="Mountbriscoe"/>
        <s v="Mounterin"/>
        <s v="Mountheaton"/>
        <s v="Moyclare"/>
        <s v="O'Dempsey"/>
        <s v="Raheenakeeran"/>
        <s v="Rathfeston"/>
        <s v="Rathrobin"/>
        <s v="Roscomroe"/>
        <s v="Screggan"/>
        <s v="Seirkieran"/>
        <s v="Shannonbridge"/>
        <s v="Shannonharbour"/>
        <s v="Shinrone"/>
        <s v="Silverbrook"/>
        <s v="Srah"/>
        <s v="Templeharry"/>
        <s v="Tinamuck"/>
        <s v="Tinnycross"/>
        <s v="Tullamore Rural"/>
        <s v="Tullamore Urban"/>
        <s v="Aghafin"/>
        <s v="Annaghmore"/>
        <s v="Artagh North"/>
        <s v="Artagh South"/>
        <s v="Athleague East"/>
        <s v="Athleague West"/>
        <s v="Athlone West Rural"/>
        <s v="Aughrim East"/>
        <s v="Aughrim West"/>
        <s v="Ballaghaderreen"/>
        <s v="Ballydangan"/>
        <s v="Ballyfarnan"/>
        <s v="Ballyformoyle"/>
        <s v="Ballygarden"/>
        <s v="Baslick"/>
        <s v="Bellanagare"/>
        <s v="Boyle Rural"/>
        <s v="Boyle Urban"/>
        <s v="Breedoge"/>
        <s v="Buckill"/>
        <s v="Bumlin"/>
        <s v="Caltragh"/>
        <s v="Cams"/>
        <s v="Carnagh"/>
        <s v="Carrowduff"/>
        <s v="Carrowreagh"/>
        <s v="Castleplunket"/>
        <s v="Castlereagh"/>
        <s v="Castlesampson"/>
        <s v="Castleteheen"/>
        <s v="Cloonburren"/>
        <s v="Cloonfinlough"/>
        <s v="Cloonfower"/>
        <s v="Cloonown"/>
        <s v="Cloonteen"/>
        <s v="Cloontuskert"/>
        <s v="Cloonygormican"/>
        <s v="Cloonyquin"/>
        <s v="Coolougher"/>
        <s v="Crannagh"/>
        <s v="Creagh"/>
        <s v="Cregga"/>
        <s v="Crossna"/>
        <s v="Culliagh"/>
        <s v="Drumdaff"/>
        <s v="Drumlosh"/>
        <s v="Dunamon"/>
        <s v="Elia"/>
        <s v="Elphin"/>
        <s v="Estersnow"/>
        <s v="Fairymount"/>
        <s v="Frenchpark"/>
        <s v="Fuerty"/>
        <s v="Keadew"/>
        <s v="Kilbride North"/>
        <s v="Kilbride South"/>
        <s v="Kilbryan"/>
        <s v="Kilcar"/>
        <s v="Kilcolagh"/>
        <s v="Kilgefin"/>
        <s v="Kilglass North"/>
        <s v="Kilglass South"/>
        <s v="Killavackan"/>
        <s v="Killukin"/>
        <s v="Killummod"/>
        <s v="Kilmacumsy"/>
        <s v="Kilteevan"/>
        <s v="Kiltoom"/>
        <s v="Lackan"/>
        <s v="Lecarrow"/>
        <s v="Lisgarve / Mantua"/>
        <s v="Lismaha"/>
        <s v="Lissonuffy"/>
        <s v="Lough Allen / Altagowlan"/>
        <s v="Loughglinn"/>
        <s v="Moore"/>
        <s v="Mote"/>
        <s v="Oakport"/>
        <s v="Ogulla"/>
        <s v="Rockingham"/>
        <s v="Roscommon Rural"/>
        <s v="Roscommon Urban"/>
        <s v="Rosmoylan"/>
        <s v="Rushfield"/>
        <s v="Strokestown"/>
        <s v="Taghmaconnell"/>
        <s v="Termonbarry"/>
        <s v="Tivannagh"/>
        <s v="Tulsk"/>
        <s v="Tumna North"/>
        <s v="Tumna South"/>
        <s v="Turrock"/>
        <s v="Achonry East"/>
        <s v="Achonry West"/>
        <s v="Aclare"/>
        <s v="Aghanagh"/>
        <s v="Aughris"/>
        <s v="Ballintogher East"/>
        <s v="Ballintogher West"/>
        <s v="Ballymote"/>
        <s v="Ballynashee"/>
        <s v="Ballysadare East"/>
        <s v="Ballysadare West"/>
        <s v="Banada"/>
        <s v="Branchfield / Carrownaskeagh"/>
        <s v="Breencorragh"/>
        <s v="Bricklieve"/>
        <s v="Buncrowey"/>
        <s v="Calry"/>
        <s v="Carney"/>
        <s v="Carrickbanagher"/>
        <s v="Cartron"/>
        <s v="Castleconor East"/>
        <s v="Castleconor West"/>
        <s v="Cliffony North"/>
        <s v="Cliffony South"/>
        <s v="Cloonoghill"/>
        <s v="Collooney"/>
        <s v="Coolaney"/>
        <s v="Coolavin"/>
        <s v="Cuilmore"/>
        <s v="Dromard East"/>
        <s v="Dromard West"/>
        <s v="Drumcliff East"/>
        <s v="Drumcliff West"/>
        <s v="Drumcolumb"/>
        <s v="Drumfin"/>
        <s v="Drumrat"/>
        <s v="Easky East"/>
        <s v="Easky West"/>
        <s v="Glendarragh"/>
        <s v="Kilfree"/>
        <s v="Killadoon"/>
        <s v="Killaraght"/>
        <s v="Kilmacowen"/>
        <s v="Kilmacteige"/>
        <s v="Kilmactranny"/>
        <s v="Kilshalvy"/>
        <s v="Kilturra"/>
        <s v="Knockaree"/>
        <s v="Lakeview"/>
        <s v="Lisconny"/>
        <s v="Lissadill East"/>
        <s v="Lissadill North"/>
        <s v="Lissadill West"/>
        <s v="Loughill / Cloonacool"/>
        <s v="Owenmore"/>
        <s v="Rathmacurkey"/>
        <s v="Rossinver East"/>
        <s v="Rossinver West"/>
        <s v="Shancough"/>
        <s v="Sligo East"/>
        <s v="Sligo North"/>
        <s v="Sligo West"/>
        <s v="Streamstown"/>
        <s v="Temple"/>
        <s v="Templeboy North"/>
        <s v="Templeboy South / Mullagheruse"/>
        <s v="Templevanny"/>
        <s v="Tobercurry"/>
        <s v="Toberpatrick East"/>
        <s v="Toberpatrick West"/>
        <s v="Toomour"/>
        <s v="Birdhill"/>
        <s v="Kilcomenty"/>
        <s v="Newport"/>
        <s v="Aghnameadle"/>
        <s v="Aglishcloghane"/>
        <s v="Anner"/>
        <s v="Ardcrony"/>
        <s v="Ardfinnan"/>
        <s v="Ardmayle"/>
        <s v="Ardsallagh"/>
        <s v="Ballina"/>
        <s v="Ballybacon"/>
        <s v="Ballycahill"/>
        <s v="Ballycarron"/>
        <s v="Ballyclerahan"/>
        <s v="Ballygibbon"/>
        <s v="Ballygriffin"/>
        <s v="Ballykisteen"/>
        <s v="Ballylusky"/>
        <s v="Ballymackey"/>
        <s v="Ballymurreen"/>
        <s v="Ballynaclogh"/>
        <s v="Ballyphilip"/>
        <s v="Ballyporeen"/>
        <s v="Ballysheehan"/>
        <s v="Bansha"/>
        <s v="Borrisnafarney"/>
        <s v="Borrisnoe"/>
        <s v="Borrisokane"/>
        <s v="Borrisoleigh"/>
        <s v="Bourney East"/>
        <s v="Bourney West"/>
        <s v="Bruis"/>
        <s v="Buolick"/>
        <s v="Burgesbeg"/>
        <s v="Burncourt"/>
        <s v="Carrickbeg Urban"/>
        <s v="Carrick-on-Suir Rural"/>
        <s v="Carrick-on-Suir Urban"/>
        <s v="Carrigatogher"/>
        <s v="Cashel Rural"/>
        <s v="Cashel Urban"/>
        <s v="Clogheen"/>
        <s v="Cloghjordan"/>
        <s v="Cloghprior"/>
        <s v="Clohaskin"/>
        <s v="Clonbeg"/>
        <s v="Cloneen"/>
        <s v="Clonmel East Urban"/>
        <s v="Clonmel Rural"/>
        <s v="Clonmel West Urban"/>
        <s v="Clonoulty East"/>
        <s v="Clonoulty West"/>
        <s v="Colman"/>
        <s v="Coolagarranroe"/>
        <s v="Cooleagh"/>
        <s v="Crohane"/>
        <s v="Curraheen"/>
        <s v="Derrycastle"/>
        <s v="Derrygrath"/>
        <s v="Dolla"/>
        <s v="Donohill"/>
        <s v="Drangan"/>
        <s v="Drom"/>
        <s v="Drumwood"/>
        <s v="Emly"/>
        <s v="Farranrory"/>
        <s v="Fennor"/>
        <s v="Fethard"/>
        <s v="Finnoe"/>
        <s v="Foilnaman"/>
        <s v="Gaile"/>
        <s v="Garrangibbon"/>
        <s v="Glengar"/>
        <s v="Glenkeen"/>
        <s v="Golden"/>
        <s v="Gortkelly"/>
        <s v="Greenhall / Lackagh"/>
        <s v="Graystown"/>
        <s v="Holycross"/>
        <s v="Inishlounaght"/>
        <s v="Kilbarron"/>
        <s v="Kilcash"/>
        <s v="Kilcoran"/>
        <s v="Kilfeakle"/>
        <s v="Kilkeary"/>
        <s v="Killadriffe"/>
        <s v="Killavinoge"/>
        <s v="Killeenasteena"/>
        <s v="Killenaule"/>
        <s v="Killoscully"/>
        <s v="Kilmucklin"/>
        <s v="Kilnaneave"/>
        <s v="Kilnarath"/>
        <s v="Kilsheelan / Killaloan"/>
        <s v="Kiltinan"/>
        <s v="Kilvemnon"/>
        <s v="Knigh"/>
        <s v="Knockgraffon"/>
        <s v="Latteragh"/>
        <s v="Lattin"/>
        <s v="Lisronagh"/>
        <s v="Littleton"/>
        <s v="Longfordpass"/>
        <s v="Lorrha East"/>
        <s v="Lorrha West"/>
        <s v="Loughmore"/>
        <s v="Magorban"/>
        <s v="Mertonhall"/>
        <s v="Modeshil"/>
        <s v="Monsea"/>
        <s v="Mortlestown"/>
        <s v="Moyaliff"/>
        <s v="Moycarky"/>
        <s v="Mullinahone"/>
        <s v="Nenagh East Urban"/>
        <s v="Nenagh Rural"/>
        <s v="Nenagh West Urban"/>
        <s v="New Birmingham"/>
        <s v="Nodstown"/>
        <s v="Oughterleague"/>
        <s v="Peppardstown"/>
        <s v="Poyntstown"/>
        <s v="Rahelty"/>
        <s v="Rathcabban"/>
        <s v="Rathlynin"/>
        <s v="Rathnaveoge"/>
        <s v="Redwood"/>
        <s v="Rodus"/>
        <s v="Roscrea"/>
        <s v="Shronell"/>
        <s v="Solloghodbeg"/>
        <s v="Templederry"/>
        <s v="Templemore"/>
        <s v="Templeneiry"/>
        <s v="Templetouhy"/>
        <s v="Terryglass"/>
        <s v="Thurles Rural"/>
        <s v="Thurles Urban"/>
        <s v="Timoney"/>
        <s v="Tipperary East Urban"/>
        <s v="Tipperary Rural"/>
        <s v="Tipperary West Urban"/>
        <s v="Tullaghmelan"/>
        <s v="Tullaghorton"/>
        <s v="Tullamain"/>
        <s v="Two-mile-borris"/>
        <s v="Upperchurch"/>
        <s v="Uskane"/>
        <s v="Youghalarra"/>
        <s v="Aird Mhór"/>
        <s v="An Rinn"/>
        <s v="Ardmore"/>
        <s v="Baile Mhac Airt"/>
        <s v="Ballyheeny"/>
        <s v="Bohadoon"/>
        <s v="Carriglea"/>
        <s v="Clashmore"/>
        <s v="Clonea"/>
        <s v="Colligan"/>
        <s v="Dungarvan No. 1 Urban"/>
        <s v="Dungarvan No. 2 Urban"/>
        <s v="Dungarvan Rural"/>
        <s v="Glenwilliam"/>
        <s v="Grallagh"/>
        <s v="Keereen"/>
        <s v="Kinsalebeg"/>
        <s v="Mountkennedy"/>
        <s v="Mountstuart"/>
        <s v="Ballyhane"/>
        <s v="Ballyin"/>
        <s v="Ballynamult"/>
        <s v="Ballysaggartmore"/>
        <s v="Cappoquin"/>
        <s v="Castlerichard"/>
        <s v="Dromana"/>
        <s v="Drumroe"/>
        <s v="Gortnapeaky"/>
        <s v="Graignagower"/>
        <s v="Kilcockan"/>
        <s v="Kilwatermoy East"/>
        <s v="Kilwatermoy West"/>
        <s v="Lismore Rural"/>
        <s v="Lismore Urban"/>
        <s v="Mocollop"/>
        <s v="Modelligo"/>
        <s v="Seskinan"/>
        <s v="Tallow"/>
        <s v="Annestown"/>
        <s v="Ballydurn"/>
        <s v="Ballylaneen"/>
        <s v="Ballymacarbry"/>
        <s v="Carrickbeg Rural"/>
        <s v="Carrigcastle"/>
        <s v="Comeragh"/>
        <s v="Coumaraglin"/>
        <s v="Dunhill"/>
        <s v="Fenoagh"/>
        <s v="Fews"/>
        <s v="Fox's Castle"/>
        <s v="Gardenmorris"/>
        <s v="Georgestown"/>
        <s v="Gurteen"/>
        <s v="Kilbarrymeaden"/>
        <s v="Kilmacomma"/>
        <s v="Kilmacthomas"/>
        <s v="Kilmeadan"/>
        <s v="Kilronan"/>
        <s v="Knockaunbrandaun"/>
        <s v="Knockmahon"/>
        <s v="Mothel"/>
        <s v="Portlaw"/>
        <s v="Rathgormuck"/>
        <s v="Reisk"/>
        <s v="Ross"/>
        <s v="St. Mary's"/>
        <s v="Tinnasaggart"/>
        <s v="Cleaboy"/>
        <s v="Custom House B"/>
        <s v="Ferrybank"/>
        <s v="Gracedieu"/>
        <s v="Islandikane"/>
        <s v="Killoteran"/>
        <s v="Military Road"/>
        <s v="Newport's Square"/>
        <s v="Pembrokestown"/>
        <s v="Shortcourse"/>
        <s v="The Glen"/>
        <s v="Tramore"/>
        <s v="Ballymaclode"/>
        <s v="Ballynakill (Part)"/>
        <s v="Faithlegg (Part)"/>
        <s v="Farranshoneen"/>
        <s v="Grange South"/>
        <s v="Grange Upper"/>
        <s v="Kilmacleague"/>
        <s v="Park"/>
        <s v="Rathmoylan"/>
        <s v="Woodstown"/>
        <s v="Ballybeg North"/>
        <s v="Ballybeg South / Ballynaneashagh"/>
        <s v="Ballytruckle"/>
        <s v="Custom House A"/>
        <s v="Drumcannon"/>
        <s v="Grange North"/>
        <s v="Kilbarry"/>
        <s v="Kilbarry (Part)"/>
        <s v="Kingsmeadow"/>
        <s v="Larchville"/>
        <s v="Lisduggan"/>
        <s v="Morrisson's Avenue East"/>
        <s v="Morrisson's Avenue West"/>
        <s v="Morrisson's Road"/>
        <s v="Mount Sion"/>
        <s v="Poleberry"/>
        <s v="Roanmore"/>
        <s v="Slievekeale"/>
        <s v="Ticor North"/>
        <s v="Ticor South"/>
        <s v="Ardnaglew"/>
        <s v="Ardnagragh"/>
        <s v="Athlone East Rural"/>
        <s v="Athlone East Urban"/>
        <s v="Athlone West Urban"/>
        <s v="Auburn"/>
        <s v="Ballinalack / Lackan"/>
        <s v="Ballybroder"/>
        <s v="Ballyhealy"/>
        <s v="Ballykilmore"/>
        <s v="Ballymore"/>
        <s v="Ballymorin"/>
        <s v="Ballynagore"/>
        <s v="Ballynaskeagh"/>
        <s v="Bellanalack"/>
        <s v="Belvidere"/>
        <s v="Boherquill"/>
        <s v="Bracklin"/>
        <s v="Castle"/>
        <s v="Castledaly"/>
        <s v="Castlelost"/>
        <s v="Clonarney"/>
        <s v="Clonfad"/>
        <s v="Clonlost"/>
        <s v="Collinstown"/>
        <s v="Coolure"/>
        <s v="Copperalley"/>
        <s v="Delvin"/>
        <s v="Derrymore"/>
        <s v="Doonis"/>
        <s v="Drumraney"/>
        <s v="Emper"/>
        <s v="Enniscoffey"/>
        <s v="Faughalstown"/>
        <s v="Finnea"/>
        <s v="Fore East"/>
        <s v="Fore West"/>
        <s v="Gaybrook"/>
        <s v="Glassan"/>
        <s v="Glenlough"/>
        <s v="Glore"/>
        <s v="Greenpark"/>
        <s v="Griffinstown"/>
        <s v="Heathstown"/>
        <s v="Hilltown"/>
        <s v="Hopestown"/>
        <s v="Huntingdon"/>
        <s v="Kilbeggan"/>
        <s v="Kilbixy"/>
        <s v="Kilcumny"/>
        <s v="Killare"/>
        <s v="Killinure"/>
        <s v="Killua"/>
        <s v="Killucan"/>
        <s v="Killulagh"/>
        <s v="Kinnegad"/>
        <s v="Knockarrow"/>
        <s v="Lauree"/>
        <s v="Middleton"/>
        <s v="Moate"/>
        <s v="Mount Temple"/>
        <s v="Moydrum"/>
        <s v="Mullingar North Urban"/>
        <s v="Mullingar Rural"/>
        <s v="Mullingar South Urban"/>
        <s v="Multyfarnham"/>
        <s v="Noughaval"/>
        <s v="Owel"/>
        <s v="Piercetown"/>
        <s v="Portloman"/>
        <s v="Raharney"/>
        <s v="Rahugh"/>
        <s v="Rathconrath"/>
        <s v="Rathowen"/>
        <s v="Riverdale"/>
        <s v="Rosmead"/>
        <s v="Russellstown"/>
        <s v="Sonna"/>
        <s v="Stonehall"/>
        <s v="Street"/>
        <s v="Taghmon"/>
        <s v="Templepatrick"/>
        <s v="Tubbrit"/>
        <s v="Umma"/>
        <s v="Winetown"/>
        <s v="Woodland"/>
        <s v="Adamstown"/>
        <s v="Ardamine"/>
        <s v="Ardcavan"/>
        <s v="Ardcolm"/>
        <s v="Artramon"/>
        <s v="Aughwilliam"/>
        <s v="Ballindaggan"/>
        <s v="Balloughter"/>
        <s v="Ballyanne"/>
        <s v="Ballybeg"/>
        <s v="Ballycanew"/>
        <s v="Ballycarney"/>
        <s v="Ballyellis"/>
        <s v="Ballygarrett"/>
        <s v="Ballyhack"/>
        <s v="Ballyhoge"/>
        <s v="Ballyhuskard"/>
        <s v="Ballylarkin"/>
        <s v="Ballymitty"/>
        <s v="Ballynestragh"/>
        <s v="Ballyvaldon"/>
        <s v="Bannow"/>
        <s v="Barrack Village"/>
        <s v="Bolaboy"/>
        <s v="Bree"/>
        <s v="Bridgetown"/>
        <s v="Cahore"/>
        <s v="Carrickbyrne"/>
        <s v="Castle Ellis"/>
        <s v="Castle Talbot"/>
        <s v="Castleboro"/>
        <s v="Castledockrell"/>
        <s v="Clongeen"/>
        <s v="Clonleigh"/>
        <s v="Clonroche"/>
        <s v="Coolgreany"/>
        <s v="Courtown"/>
        <s v="Duncormick"/>
        <s v="Dunmain"/>
        <s v="Edermine"/>
        <s v="Enniscorthy Rural"/>
        <s v="Enniscorthy Urban"/>
        <s v="Ferns"/>
        <s v="Ford"/>
        <s v="Forth"/>
        <s v="Gorey Rural"/>
        <s v="Gorey Urban"/>
        <s v="Harperstown"/>
        <s v="Horetown"/>
        <s v="Huntingtown"/>
        <s v="Kilbora"/>
        <s v="Kilcomb"/>
        <s v="Kilcormick"/>
        <s v="Kilcowan"/>
        <s v="Kilgorman"/>
        <s v="Killag"/>
        <s v="Killann"/>
        <s v="Killenagh"/>
        <s v="Killesk"/>
        <s v="Killincooly"/>
        <s v="Killinick"/>
        <s v="Killoughrum"/>
        <s v="Killurin"/>
        <s v="Kilmokea"/>
        <s v="Kilnahue"/>
        <s v="Kilscoran"/>
        <s v="Kiltealy"/>
        <s v="Lady's Island"/>
        <s v="Limerick"/>
        <s v="Mayglass"/>
        <s v="Monamolin"/>
        <s v="Monaseed"/>
        <s v="Moyacomb"/>
        <s v="New Ross Rural"/>
        <s v="New Ross Urban"/>
        <s v="Newbawn"/>
        <s v="Newtownbarry"/>
        <s v="Old Ross"/>
        <s v="Oldcourt"/>
        <s v="Rathroe"/>
        <s v="Rochestown"/>
        <s v="Rosbercon Urban"/>
        <s v="Rossard"/>
        <s v="Rosslare"/>
        <s v="Rossminoge"/>
        <s v="St. Helen's"/>
        <s v="Tacumshin"/>
        <s v="Templeludigan"/>
        <s v="Templetown"/>
        <s v="The Harrow"/>
        <s v="The Leap"/>
        <s v="Tinnacross"/>
        <s v="Tintern"/>
        <s v="Tombrack"/>
        <s v="Tomhaggard"/>
        <s v="Wells"/>
        <s v="Wexford No. 1 Urban"/>
        <s v="Wexford No. 2 Urban"/>
        <s v="Wexford No. 3 Urban"/>
        <s v="Wexford Rural"/>
        <s v="Whitemoor"/>
        <s v="Wingfield"/>
        <s v="Aghowle"/>
        <s v="Altidore"/>
        <s v="Arklow No. 1 Urban"/>
        <s v="Arklow No. 2 Urban"/>
        <s v="Arklow Rural"/>
        <s v="Avoca"/>
        <s v="Ballinaclash"/>
        <s v="Ballinacor"/>
        <s v="Ballingate"/>
        <s v="Ballinglen"/>
        <s v="Ballinguile"/>
        <s v="Ballycullen"/>
        <s v="Baltinglass"/>
        <s v="Blessington"/>
        <s v="Bray No. 1 urban"/>
        <s v="Bray No. 2 urban"/>
        <s v="Bray No. 3 urban"/>
        <s v="Brockagh"/>
        <s v="Burgage"/>
        <s v="Calary"/>
        <s v="Carnew"/>
        <s v="Coolattin"/>
        <s v="Coolballintaggart"/>
        <s v="Coolboy"/>
        <s v="Cronebane"/>
        <s v="Cronelea"/>
        <s v="Delgany"/>
        <s v="Donard"/>
        <s v="Dunganstown East"/>
        <s v="Dunganstown South"/>
        <s v="Dunganstown West"/>
        <s v="Dunlavin"/>
        <s v="Eadestown"/>
        <s v="Ennereilly"/>
        <s v="Enniskerry"/>
        <s v="Glendalough"/>
        <s v="Glenealy"/>
        <s v="Greystones"/>
        <s v="Hartstown"/>
        <s v="Humewood"/>
        <s v="Imael North"/>
        <s v="Imael South"/>
        <s v="Kilcoole"/>
        <s v="Killiskey"/>
        <s v="Kilmacanoge"/>
        <s v="Kilpipe"/>
        <s v="Knockrath"/>
        <s v="Lugglass"/>
        <s v="Money"/>
        <s v="Moneystown"/>
        <s v="Newcastle Lower"/>
        <s v="Newcastle Upper"/>
        <s v="Oldtown"/>
        <s v="Powerscourt"/>
        <s v="Rathdangan"/>
        <s v="Rathdrum"/>
        <s v="Rathmichael (Bray)"/>
        <s v="Rathsallagh"/>
        <s v="Shillelagh"/>
        <s v="Stratford"/>
        <s v="Talbotstown"/>
        <s v="The Grange"/>
        <s v="Tinahely"/>
        <s v="Tober"/>
        <s v="Togher"/>
        <s v="Trooperstown"/>
        <s v="Tuckmill"/>
        <s v="Wicklow Rural"/>
        <s v="Wicklow Urban"/>
        <m/>
      </sharedItems>
    </cacheField>
    <cacheField name="county" numFmtId="0">
      <sharedItems containsBlank="1" count="36">
        <s v=" Co.Carlow"/>
        <s v=" Co.Cavan"/>
        <s v=" Co.Clare"/>
        <s v=" Co.Cork"/>
        <s v=" Co.Cork (both)"/>
        <s v=" Co.Cork City"/>
        <s v=" Co.Cork City (both)"/>
        <s v=" Co.Donegal"/>
        <s v=" Co.Dublin City"/>
        <s v=" Co.Dublin Fingal"/>
        <s v=" Co.Dublin South"/>
        <s v=" Co.Dún Laoghaire-Rathdown"/>
        <s v=" Co.Galway"/>
        <s v=" Co.Galway City"/>
        <s v=" Co.Kerry"/>
        <s v=" Co.Kildare"/>
        <s v=" Co.Kilkenny"/>
        <s v=" Co.Laois"/>
        <s v=" Co.Leitrim"/>
        <s v=" Co.Limerick"/>
        <s v=" Co.Limerick City"/>
        <s v=" Co.Longford"/>
        <s v=" Co.Louth"/>
        <s v=" Co.Mayo"/>
        <s v=" Co.Meath"/>
        <s v=" Co.Monaghan"/>
        <s v=" Co.Offaly"/>
        <s v=" Co.Roscommon"/>
        <s v=" Co.Sligo"/>
        <s v=" Co.Tipperary"/>
        <s v=" Co.Waterford"/>
        <s v=" Co.Waterford City"/>
        <s v=" Co.Westmeath"/>
        <s v=" Co.Wexford"/>
        <s v=" Co.Wicklow"/>
        <m/>
      </sharedItems>
    </cacheField>
    <cacheField name="local electoral area" numFmtId="0">
      <sharedItems containsBlank="1" count="170">
        <s v="Carlow"/>
        <s v="Muinebeag"/>
        <s v="Tullow"/>
        <s v="Bailieborough – Cootehill"/>
        <s v="Ballyjamesduff"/>
        <s v="Cavan – Belturbet"/>
        <s v="Ennistymon"/>
        <s v="Kilrush"/>
        <s v="Killaloe"/>
        <s v="Shannon"/>
        <s v="Ennis"/>
        <s v="Cobh"/>
        <s v="Fermoy"/>
        <s v="Macroom"/>
        <s v="Mallow"/>
        <s v="Bandon – Kinsale"/>
        <s v="Bantry – West Cork"/>
        <s v="Carrigaline"/>
        <s v="Kanturk"/>
        <s v="Midleton"/>
        <s v="Skibbereen – West Cork"/>
        <s v="Cork City North East"/>
        <s v="Cork City North West"/>
        <s v="Cork City South Central"/>
        <s v="Cork City South West"/>
        <s v="Cork City South East"/>
        <s v="Lifford-Stranorlar"/>
        <s v="Donegal"/>
        <s v="Milford"/>
        <s v="Glenties"/>
        <s v="Carndonagh"/>
        <s v="Letterkenny"/>
        <s v="Buncrana"/>
        <s v="Cabra – Glasnevin"/>
        <s v="North Inner City"/>
        <s v="Donaghmede"/>
        <s v="Ballymun – Finglas"/>
        <s v="Artane – Whitehall"/>
        <s v="Clontarf"/>
        <s v="Ballyfermot – Drimnagh"/>
        <s v="Kimmage – Rathmines"/>
        <s v="South West Inner City"/>
        <s v="South East Inner City"/>
        <s v="Pembroke"/>
        <s v="Swords"/>
        <s v="Balbriggan"/>
        <s v="Howth – Malahide"/>
        <s v="Rush – Lusk"/>
        <s v="Blanchardstown – Mulhuddart"/>
        <s v="Ongar"/>
        <s v="Castleknock"/>
        <s v="Clondalkin"/>
        <s v="Palmerstown - Fonthill"/>
        <s v="Lucan"/>
        <s v="Rathfarnham - Templeogue"/>
        <s v="Tallaght South"/>
        <s v="Firhouse - Bohernabreena"/>
        <s v="Tallaght Central"/>
        <s v="Dundrum"/>
        <s v="Glencullen – Sandyford"/>
        <s v="Stillorgan"/>
        <s v="Killiney – Shankill"/>
        <s v="Blackrock"/>
        <s v="Dún Laoghaire"/>
        <s v="Conamara North"/>
        <s v="Conamara South"/>
        <s v="Athenry - Oranmore"/>
        <s v="Loughrea"/>
        <s v="Ballinasloe"/>
        <s v="Gort – Kinvara"/>
        <s v="Tuam"/>
        <s v="Galway City West"/>
        <s v="Galway City East"/>
        <s v="Galway City Central"/>
        <s v="Listowel"/>
        <s v="Killarney"/>
        <s v="Kenmare"/>
        <s v="An Daingean"/>
        <s v="Castleisland"/>
        <s v="Tralee"/>
        <s v="Athy"/>
        <s v="Naas"/>
        <s v="Clane"/>
        <s v="Kildare"/>
        <s v="Maynooth"/>
        <s v="Newbridge"/>
        <s v="Celbridge"/>
        <s v="Leixlip"/>
        <s v="Callan – Thomastown"/>
        <s v="Piltown"/>
        <s v="Castlecomer"/>
        <s v="Kilkenny"/>
        <s v="Graiguecullen – Portarlington"/>
        <s v="Portlaoise"/>
        <s v="Borris-in-Ossory – Mountmellick"/>
        <s v="Ballinamore"/>
        <s v="Manorhamilton"/>
        <s v="Carrick-on-Shannon"/>
        <s v="Cappamore – Kilmallock"/>
        <s v="Adare – Rathkeale"/>
        <s v="Newcastle West"/>
        <s v="Limerick City North"/>
        <s v="Limerick City West"/>
        <s v="Limerick City East"/>
        <s v="Granard"/>
        <s v="Ballymahon"/>
        <s v="Longford"/>
        <s v="Ardee"/>
        <s v="Dundalk – Carlingford"/>
        <s v="Dundalk – South"/>
        <s v="Drogheda Rural"/>
        <s v="Dundalk"/>
        <s v="Drogheda Urban"/>
        <s v="Claremorris"/>
        <s v="Castlebar"/>
        <s v="Belmullet"/>
        <s v="Westport"/>
        <s v="Swinford"/>
        <s v="Ballina"/>
        <s v="Kells"/>
        <s v="Laytown-Bettystown"/>
        <s v="Navan"/>
        <s v="Ashbourne"/>
        <s v="Trim"/>
        <s v="Ratoath"/>
        <s v="Ballybay – Clones"/>
        <s v="Monaghan"/>
        <s v="Carrickmacross – Castleblayney"/>
        <s v="Carrickmacross-Castleblayney"/>
        <s v="Edenderry"/>
        <s v="Birr"/>
        <s v="Tullamore"/>
        <s v="Boyle"/>
        <s v="Roscommon"/>
        <s v="Athlone"/>
        <s v="Ballymote – Tubbercurry"/>
        <s v="Sligo – Drumcliff"/>
        <s v="Sligo – Strandhill"/>
        <s v="Newport"/>
        <s v="Roscrea – Templemore"/>
        <s v="Nenagh"/>
        <s v="Carrick-on-Suir"/>
        <s v="Cahir"/>
        <s v="Cashel – Tipperary"/>
        <s v="Thurles"/>
        <s v="Clonmel"/>
        <s v="Dungarvan"/>
        <s v="Lismore"/>
        <s v="Portlaw - Kilmachthomas"/>
        <s v="Tramore - Waterford City West"/>
        <s v="Waterford City East"/>
        <s v="Waterford City South"/>
        <s v="Moate"/>
        <s v="Moate / Kinnegad"/>
        <s v="Kinnegad"/>
        <s v="Mullingar"/>
        <s v="New Ross"/>
        <s v="Gorey"/>
        <s v="Wexford"/>
        <s v="Kilmore"/>
        <s v="Enniscorthy"/>
        <s v="Kilmuckridge"/>
        <s v="Baltinglass"/>
        <s v="Wicklow"/>
        <s v="Arklow"/>
        <s v="Bray East"/>
        <s v="Greystones"/>
        <s v="Bray West"/>
        <m/>
        <s v=" "/>
      </sharedItems>
    </cacheField>
    <cacheField name="postcode" numFmtId="0">
      <sharedItems containsBlank="1" containsMixedTypes="1" containsNumber="1" containsInteger="1" minValue="1001" maxValue="34070"/>
    </cacheField>
    <cacheField name="population" numFmtId="0">
      <sharedItems containsString="0" containsBlank="1" containsNumber="1" containsInteger="1" minValue="10" maxValue="43670"/>
    </cacheField>
    <cacheField name="duplicates (name)" numFmtId="0">
      <sharedItems containsBlank="1"/>
    </cacheField>
    <cacheField name="constituency (current)" numFmtId="0">
      <sharedItems containsBlank="1" count="26">
        <s v="Carlow–Kilkenny"/>
        <s v="Cavan–Monaghan"/>
        <s v="Clare"/>
        <s v="Cork North-Central"/>
        <m/>
        <s v="Cork South-Central"/>
        <s v="Donegal"/>
        <s v="Sligo–Leitrim"/>
        <s v="Dublin Mid-West"/>
        <s v="Dublin South-Central"/>
        <s v="Dublin South-West"/>
        <s v="Dublin Rathdown"/>
        <s v="Dún Laoghaire"/>
        <s v="Galway West"/>
        <s v="Kerry"/>
        <s v="Kildare South"/>
        <s v="Laois–Offaly"/>
        <s v="Limerick City"/>
        <s v="Limerick County"/>
        <s v="Longford–Westmeath"/>
        <s v="Louth"/>
        <s v="Mayo"/>
        <s v="Tipperary"/>
        <s v="Waterford"/>
        <s v="Wexford"/>
        <s v="Wicklow"/>
      </sharedItems>
    </cacheField>
    <cacheField name="duplicates postcode" numFmtId="0">
      <sharedItems containsBlank="1"/>
    </cacheField>
    <cacheField name="New planned constituency" numFmtId="0">
      <sharedItems containsBlank="1" count="2">
        <m/>
        <s v="Cavan–Monagh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20">
  <r>
    <s v="Population - 2022"/>
    <x v="0"/>
    <x v="0"/>
    <x v="0"/>
    <n v="1012"/>
    <n v="1119"/>
    <b v="0"/>
    <x v="0"/>
    <b v="0"/>
    <x v="0"/>
  </r>
  <r>
    <s v="Population - 2022"/>
    <x v="1"/>
    <x v="0"/>
    <x v="0"/>
    <n v="1018"/>
    <n v="540"/>
    <b v="0"/>
    <x v="0"/>
    <b v="0"/>
    <x v="0"/>
  </r>
  <r>
    <s v="Population - 2022"/>
    <x v="2"/>
    <x v="0"/>
    <x v="0"/>
    <n v="1019"/>
    <n v="16146"/>
    <b v="0"/>
    <x v="0"/>
    <b v="0"/>
    <x v="0"/>
  </r>
  <r>
    <s v="Population - 2022"/>
    <x v="3"/>
    <x v="0"/>
    <x v="0"/>
    <n v="1001"/>
    <n v="5100"/>
    <b v="0"/>
    <x v="0"/>
    <b v="0"/>
    <x v="0"/>
  </r>
  <r>
    <s v="Population - 2022"/>
    <x v="4"/>
    <x v="0"/>
    <x v="0"/>
    <n v="1002"/>
    <n v="1665"/>
    <b v="0"/>
    <x v="0"/>
    <b v="0"/>
    <x v="0"/>
  </r>
  <r>
    <s v="Population - 2022"/>
    <x v="5"/>
    <x v="0"/>
    <x v="0"/>
    <n v="1027"/>
    <n v="624"/>
    <b v="1"/>
    <x v="0"/>
    <b v="0"/>
    <x v="0"/>
  </r>
  <r>
    <s v="Population - 2022"/>
    <x v="6"/>
    <x v="0"/>
    <x v="1"/>
    <n v="1011"/>
    <n v="412"/>
    <b v="0"/>
    <x v="0"/>
    <b v="0"/>
    <x v="0"/>
  </r>
  <r>
    <s v="Population - 2022"/>
    <x v="7"/>
    <x v="0"/>
    <x v="1"/>
    <n v="1015"/>
    <n v="448"/>
    <b v="0"/>
    <x v="0"/>
    <b v="0"/>
    <x v="0"/>
  </r>
  <r>
    <s v="Population - 2022"/>
    <x v="8"/>
    <x v="0"/>
    <x v="1"/>
    <n v="1016"/>
    <n v="349"/>
    <b v="0"/>
    <x v="0"/>
    <b v="0"/>
    <x v="0"/>
  </r>
  <r>
    <s v="Population - 2022"/>
    <x v="9"/>
    <x v="0"/>
    <x v="1"/>
    <n v="1049"/>
    <n v="281"/>
    <b v="1"/>
    <x v="0"/>
    <b v="0"/>
    <x v="0"/>
  </r>
  <r>
    <s v="Population - 2022"/>
    <x v="10"/>
    <x v="0"/>
    <x v="1"/>
    <n v="1017"/>
    <n v="1090"/>
    <b v="1"/>
    <x v="0"/>
    <b v="0"/>
    <x v="0"/>
  </r>
  <r>
    <s v="Population - 2022"/>
    <x v="11"/>
    <x v="0"/>
    <x v="1"/>
    <n v="1020"/>
    <n v="1142"/>
    <b v="0"/>
    <x v="0"/>
    <b v="0"/>
    <x v="0"/>
  </r>
  <r>
    <s v="Population - 2022"/>
    <x v="12"/>
    <x v="0"/>
    <x v="1"/>
    <n v="1050"/>
    <n v="215"/>
    <b v="0"/>
    <x v="0"/>
    <b v="0"/>
    <x v="0"/>
  </r>
  <r>
    <s v="Population - 2022"/>
    <x v="13"/>
    <x v="0"/>
    <x v="1"/>
    <n v="1022"/>
    <n v="558"/>
    <b v="0"/>
    <x v="0"/>
    <b v="0"/>
    <x v="0"/>
  </r>
  <r>
    <s v="Population - 2022"/>
    <x v="14"/>
    <x v="0"/>
    <x v="1"/>
    <n v="1024"/>
    <n v="857"/>
    <b v="0"/>
    <x v="0"/>
    <b v="0"/>
    <x v="0"/>
  </r>
  <r>
    <s v="Population - 2022"/>
    <x v="15"/>
    <x v="0"/>
    <x v="1"/>
    <n v="1025"/>
    <n v="642"/>
    <b v="0"/>
    <x v="0"/>
    <b v="0"/>
    <x v="0"/>
  </r>
  <r>
    <s v="Population - 2022"/>
    <x v="16"/>
    <x v="0"/>
    <x v="1"/>
    <n v="1051"/>
    <n v="387"/>
    <b v="1"/>
    <x v="0"/>
    <b v="0"/>
    <x v="0"/>
  </r>
  <r>
    <s v="Population - 2022"/>
    <x v="17"/>
    <x v="0"/>
    <x v="1"/>
    <n v="1030"/>
    <n v="448"/>
    <b v="0"/>
    <x v="0"/>
    <b v="0"/>
    <x v="0"/>
  </r>
  <r>
    <s v="Population - 2022"/>
    <x v="18"/>
    <x v="0"/>
    <x v="1"/>
    <n v="1052"/>
    <n v="355"/>
    <b v="1"/>
    <x v="0"/>
    <b v="0"/>
    <x v="0"/>
  </r>
  <r>
    <s v="Population - 2022"/>
    <x v="19"/>
    <x v="0"/>
    <x v="1"/>
    <n v="1032"/>
    <n v="1674"/>
    <b v="0"/>
    <x v="0"/>
    <b v="0"/>
    <x v="0"/>
  </r>
  <r>
    <s v="Population - 2022"/>
    <x v="20"/>
    <x v="0"/>
    <x v="1"/>
    <n v="1053"/>
    <n v="421"/>
    <b v="0"/>
    <x v="0"/>
    <b v="0"/>
    <x v="0"/>
  </r>
  <r>
    <s v="Population - 2022"/>
    <x v="21"/>
    <x v="0"/>
    <x v="1"/>
    <n v="1033"/>
    <n v="725"/>
    <b v="0"/>
    <x v="0"/>
    <b v="0"/>
    <x v="0"/>
  </r>
  <r>
    <s v="Population - 2022"/>
    <x v="22"/>
    <x v="0"/>
    <x v="1"/>
    <n v="1034"/>
    <n v="2944"/>
    <b v="0"/>
    <x v="0"/>
    <b v="0"/>
    <x v="0"/>
  </r>
  <r>
    <s v="Population - 2022"/>
    <x v="23"/>
    <x v="0"/>
    <x v="1"/>
    <n v="1036"/>
    <n v="902"/>
    <b v="1"/>
    <x v="0"/>
    <b v="0"/>
    <x v="0"/>
  </r>
  <r>
    <s v="Population - 2022"/>
    <x v="24"/>
    <x v="0"/>
    <x v="1"/>
    <n v="1037"/>
    <n v="608"/>
    <b v="0"/>
    <x v="0"/>
    <b v="0"/>
    <x v="0"/>
  </r>
  <r>
    <s v="Population - 2022"/>
    <x v="25"/>
    <x v="0"/>
    <x v="1"/>
    <n v="1038"/>
    <n v="138"/>
    <b v="0"/>
    <x v="0"/>
    <b v="0"/>
    <x v="0"/>
  </r>
  <r>
    <s v="Population - 2022"/>
    <x v="26"/>
    <x v="0"/>
    <x v="1"/>
    <n v="1039"/>
    <n v="431"/>
    <b v="0"/>
    <x v="0"/>
    <b v="0"/>
    <x v="0"/>
  </r>
  <r>
    <s v="Population - 2022"/>
    <x v="27"/>
    <x v="0"/>
    <x v="1"/>
    <n v="1041"/>
    <n v="296"/>
    <b v="0"/>
    <x v="0"/>
    <b v="0"/>
    <x v="0"/>
  </r>
  <r>
    <s v="Population - 2022"/>
    <x v="28"/>
    <x v="0"/>
    <x v="1"/>
    <n v="1043"/>
    <n v="559"/>
    <b v="0"/>
    <x v="0"/>
    <b v="0"/>
    <x v="0"/>
  </r>
  <r>
    <s v="Population - 2022"/>
    <x v="29"/>
    <x v="0"/>
    <x v="1"/>
    <n v="1054"/>
    <n v="664"/>
    <b v="1"/>
    <x v="0"/>
    <b v="0"/>
    <x v="0"/>
  </r>
  <r>
    <s v="Population - 2022"/>
    <x v="30"/>
    <x v="0"/>
    <x v="2"/>
    <n v="1013"/>
    <n v="597"/>
    <b v="1"/>
    <x v="0"/>
    <b v="0"/>
    <x v="0"/>
  </r>
  <r>
    <s v="Population - 2022"/>
    <x v="31"/>
    <x v="0"/>
    <x v="2"/>
    <n v="1014"/>
    <n v="741"/>
    <b v="0"/>
    <x v="0"/>
    <b v="0"/>
    <x v="0"/>
  </r>
  <r>
    <s v="Population - 2022"/>
    <x v="32"/>
    <x v="0"/>
    <x v="2"/>
    <n v="1021"/>
    <n v="1099"/>
    <b v="0"/>
    <x v="0"/>
    <b v="0"/>
    <x v="0"/>
  </r>
  <r>
    <s v="Population - 2022"/>
    <x v="33"/>
    <x v="0"/>
    <x v="2"/>
    <n v="1003"/>
    <n v="559"/>
    <b v="1"/>
    <x v="0"/>
    <b v="0"/>
    <x v="0"/>
  </r>
  <r>
    <s v="Population - 2022"/>
    <x v="34"/>
    <x v="0"/>
    <x v="2"/>
    <n v="1023"/>
    <n v="1201"/>
    <b v="0"/>
    <x v="0"/>
    <b v="0"/>
    <x v="0"/>
  </r>
  <r>
    <s v="Population - 2022"/>
    <x v="35"/>
    <x v="0"/>
    <x v="2"/>
    <n v="1026"/>
    <n v="592"/>
    <b v="0"/>
    <x v="0"/>
    <b v="0"/>
    <x v="0"/>
  </r>
  <r>
    <s v="Population - 2022"/>
    <x v="36"/>
    <x v="0"/>
    <x v="2"/>
    <n v="1004"/>
    <n v="1210"/>
    <b v="0"/>
    <x v="0"/>
    <b v="0"/>
    <x v="0"/>
  </r>
  <r>
    <s v="Population - 2022"/>
    <x v="37"/>
    <x v="0"/>
    <x v="2"/>
    <n v="1005"/>
    <n v="311"/>
    <b v="0"/>
    <x v="0"/>
    <b v="0"/>
    <x v="0"/>
  </r>
  <r>
    <s v="Population - 2022"/>
    <x v="38"/>
    <x v="0"/>
    <x v="2"/>
    <n v="1028"/>
    <n v="975"/>
    <b v="0"/>
    <x v="0"/>
    <b v="0"/>
    <x v="0"/>
  </r>
  <r>
    <s v="Population - 2022"/>
    <x v="39"/>
    <x v="0"/>
    <x v="2"/>
    <n v="1029"/>
    <n v="468"/>
    <b v="1"/>
    <x v="0"/>
    <b v="0"/>
    <x v="0"/>
  </r>
  <r>
    <s v="Population - 2022"/>
    <x v="40"/>
    <x v="0"/>
    <x v="2"/>
    <n v="1031"/>
    <n v="403"/>
    <b v="0"/>
    <x v="0"/>
    <b v="0"/>
    <x v="0"/>
  </r>
  <r>
    <s v="Population - 2022"/>
    <x v="41"/>
    <x v="0"/>
    <x v="2"/>
    <n v="1006"/>
    <n v="370"/>
    <b v="0"/>
    <x v="0"/>
    <b v="0"/>
    <x v="0"/>
  </r>
  <r>
    <s v="Population - 2022"/>
    <x v="42"/>
    <x v="0"/>
    <x v="2"/>
    <n v="1035"/>
    <n v="600"/>
    <b v="0"/>
    <x v="0"/>
    <b v="0"/>
    <x v="0"/>
  </r>
  <r>
    <s v="Population - 2022"/>
    <x v="43"/>
    <x v="0"/>
    <x v="2"/>
    <n v="1007"/>
    <n v="793"/>
    <b v="0"/>
    <x v="0"/>
    <b v="0"/>
    <x v="0"/>
  </r>
  <r>
    <s v="Population - 2022"/>
    <x v="44"/>
    <x v="0"/>
    <x v="2"/>
    <n v="1040"/>
    <n v="1156"/>
    <b v="0"/>
    <x v="0"/>
    <b v="0"/>
    <x v="0"/>
  </r>
  <r>
    <s v="Population - 2022"/>
    <x v="45"/>
    <x v="0"/>
    <x v="2"/>
    <n v="1008"/>
    <n v="945"/>
    <b v="0"/>
    <x v="0"/>
    <b v="0"/>
    <x v="0"/>
  </r>
  <r>
    <s v="Population - 2022"/>
    <x v="46"/>
    <x v="0"/>
    <x v="2"/>
    <n v="1042"/>
    <n v="564"/>
    <b v="0"/>
    <x v="0"/>
    <b v="0"/>
    <x v="0"/>
  </r>
  <r>
    <s v="Population - 2022"/>
    <x v="47"/>
    <x v="0"/>
    <x v="2"/>
    <n v="1044"/>
    <n v="484"/>
    <b v="1"/>
    <x v="0"/>
    <b v="0"/>
    <x v="0"/>
  </r>
  <r>
    <s v="Population - 2022"/>
    <x v="48"/>
    <x v="0"/>
    <x v="2"/>
    <n v="1045"/>
    <n v="466"/>
    <b v="0"/>
    <x v="0"/>
    <b v="0"/>
    <x v="0"/>
  </r>
  <r>
    <s v="Population - 2022"/>
    <x v="49"/>
    <x v="0"/>
    <x v="2"/>
    <n v="1009"/>
    <n v="349"/>
    <b v="0"/>
    <x v="0"/>
    <b v="0"/>
    <x v="0"/>
  </r>
  <r>
    <s v="Population - 2022"/>
    <x v="50"/>
    <x v="0"/>
    <x v="2"/>
    <n v="1047"/>
    <n v="982"/>
    <b v="0"/>
    <x v="0"/>
    <b v="0"/>
    <x v="0"/>
  </r>
  <r>
    <s v="Population - 2022"/>
    <x v="51"/>
    <x v="0"/>
    <x v="2"/>
    <n v="1048"/>
    <n v="4405"/>
    <b v="0"/>
    <x v="0"/>
    <b v="0"/>
    <x v="0"/>
  </r>
  <r>
    <s v="Population - 2022"/>
    <x v="52"/>
    <x v="0"/>
    <x v="2"/>
    <n v="1046"/>
    <n v="603"/>
    <b v="0"/>
    <x v="0"/>
    <b v="0"/>
    <x v="0"/>
  </r>
  <r>
    <s v="Population - 2022"/>
    <x v="53"/>
    <x v="0"/>
    <x v="2"/>
    <n v="1010"/>
    <n v="318"/>
    <b v="1"/>
    <x v="0"/>
    <b v="0"/>
    <x v="0"/>
  </r>
  <r>
    <s v="Population - 2022"/>
    <x v="54"/>
    <x v="1"/>
    <x v="3"/>
    <n v="32037"/>
    <n v="405"/>
    <b v="0"/>
    <x v="1"/>
    <b v="0"/>
    <x v="1"/>
  </r>
  <r>
    <s v="Population - 2022"/>
    <x v="55"/>
    <x v="1"/>
    <x v="3"/>
    <n v="32002"/>
    <n v="4255"/>
    <b v="0"/>
    <x v="1"/>
    <b v="0"/>
    <x v="1"/>
  </r>
  <r>
    <s v="Population - 2022"/>
    <x v="56"/>
    <x v="1"/>
    <x v="3"/>
    <n v="32039"/>
    <n v="1142"/>
    <b v="0"/>
    <x v="1"/>
    <b v="0"/>
    <x v="1"/>
  </r>
  <r>
    <s v="Population - 2022"/>
    <x v="57"/>
    <x v="1"/>
    <x v="3"/>
    <n v="32045"/>
    <n v="540"/>
    <b v="0"/>
    <x v="1"/>
    <b v="0"/>
    <x v="1"/>
  </r>
  <r>
    <s v="Population - 2022"/>
    <x v="58"/>
    <x v="1"/>
    <x v="3"/>
    <n v="32003"/>
    <n v="628"/>
    <b v="0"/>
    <x v="1"/>
    <b v="0"/>
    <x v="1"/>
  </r>
  <r>
    <s v="Population - 2022"/>
    <x v="59"/>
    <x v="1"/>
    <x v="3"/>
    <n v="32049"/>
    <n v="904"/>
    <b v="0"/>
    <x v="1"/>
    <b v="0"/>
    <x v="1"/>
  </r>
  <r>
    <s v="Population - 2022"/>
    <x v="60"/>
    <x v="1"/>
    <x v="3"/>
    <n v="32050"/>
    <n v="1138"/>
    <b v="0"/>
    <x v="1"/>
    <b v="0"/>
    <x v="1"/>
  </r>
  <r>
    <s v="Population - 2022"/>
    <x v="61"/>
    <x v="1"/>
    <x v="3"/>
    <n v="32051"/>
    <n v="1712"/>
    <b v="0"/>
    <x v="1"/>
    <b v="0"/>
    <x v="1"/>
  </r>
  <r>
    <s v="Population - 2022"/>
    <x v="62"/>
    <x v="1"/>
    <x v="3"/>
    <n v="32053"/>
    <n v="450"/>
    <b v="0"/>
    <x v="1"/>
    <b v="0"/>
    <x v="1"/>
  </r>
  <r>
    <s v="Population - 2022"/>
    <x v="63"/>
    <x v="1"/>
    <x v="3"/>
    <n v="32056"/>
    <n v="453"/>
    <b v="0"/>
    <x v="1"/>
    <b v="0"/>
    <x v="1"/>
  </r>
  <r>
    <s v="Population - 2022"/>
    <x v="64"/>
    <x v="1"/>
    <x v="3"/>
    <n v="32005"/>
    <n v="496"/>
    <b v="0"/>
    <x v="1"/>
    <b v="0"/>
    <x v="1"/>
  </r>
  <r>
    <s v="Population - 2022"/>
    <x v="65"/>
    <x v="1"/>
    <x v="3"/>
    <n v="32060"/>
    <n v="519"/>
    <b v="0"/>
    <x v="1"/>
    <b v="0"/>
    <x v="1"/>
  </r>
  <r>
    <s v="Population - 2022"/>
    <x v="66"/>
    <x v="1"/>
    <x v="3"/>
    <n v="32061"/>
    <n v="496"/>
    <b v="0"/>
    <x v="1"/>
    <b v="0"/>
    <x v="1"/>
  </r>
  <r>
    <s v="Population - 2022"/>
    <x v="67"/>
    <x v="1"/>
    <x v="3"/>
    <n v="32006"/>
    <n v="479"/>
    <b v="0"/>
    <x v="1"/>
    <b v="0"/>
    <x v="1"/>
  </r>
  <r>
    <s v="Population - 2022"/>
    <x v="68"/>
    <x v="1"/>
    <x v="3"/>
    <n v="32007"/>
    <n v="504"/>
    <b v="0"/>
    <x v="1"/>
    <b v="0"/>
    <x v="1"/>
  </r>
  <r>
    <s v="Population - 2022"/>
    <x v="69"/>
    <x v="1"/>
    <x v="3"/>
    <n v="32008"/>
    <n v="3653"/>
    <b v="0"/>
    <x v="1"/>
    <b v="0"/>
    <x v="1"/>
  </r>
  <r>
    <s v="Population - 2022"/>
    <x v="70"/>
    <x v="1"/>
    <x v="3"/>
    <n v="32069"/>
    <n v="481"/>
    <b v="1"/>
    <x v="1"/>
    <b v="0"/>
    <x v="1"/>
  </r>
  <r>
    <s v="Population - 2022"/>
    <x v="71"/>
    <x v="1"/>
    <x v="3"/>
    <n v="32070"/>
    <n v="453"/>
    <b v="0"/>
    <x v="1"/>
    <b v="0"/>
    <x v="1"/>
  </r>
  <r>
    <s v="Population - 2022"/>
    <x v="72"/>
    <x v="1"/>
    <x v="3"/>
    <n v="32071"/>
    <n v="498"/>
    <b v="0"/>
    <x v="1"/>
    <b v="0"/>
    <x v="1"/>
  </r>
  <r>
    <s v="Population - 2022"/>
    <x v="73"/>
    <x v="1"/>
    <x v="3"/>
    <n v="32009"/>
    <n v="415"/>
    <b v="0"/>
    <x v="1"/>
    <b v="0"/>
    <x v="1"/>
  </r>
  <r>
    <s v="Population - 2022"/>
    <x v="74"/>
    <x v="1"/>
    <x v="3"/>
    <n v="32074"/>
    <n v="417"/>
    <b v="0"/>
    <x v="1"/>
    <b v="0"/>
    <x v="1"/>
  </r>
  <r>
    <s v="Population - 2022"/>
    <x v="75"/>
    <x v="1"/>
    <x v="3"/>
    <n v="32075"/>
    <n v="452"/>
    <b v="0"/>
    <x v="1"/>
    <b v="0"/>
    <x v="1"/>
  </r>
  <r>
    <s v="Population - 2022"/>
    <x v="76"/>
    <x v="1"/>
    <x v="3"/>
    <n v="32011"/>
    <n v="1278"/>
    <b v="0"/>
    <x v="1"/>
    <b v="0"/>
    <x v="1"/>
  </r>
  <r>
    <s v="Population - 2022"/>
    <x v="77"/>
    <x v="1"/>
    <x v="3"/>
    <n v="32012"/>
    <n v="448"/>
    <b v="1"/>
    <x v="1"/>
    <b v="0"/>
    <x v="1"/>
  </r>
  <r>
    <s v="Population - 2022"/>
    <x v="78"/>
    <x v="1"/>
    <x v="3"/>
    <n v="32077"/>
    <n v="815"/>
    <b v="0"/>
    <x v="1"/>
    <b v="0"/>
    <x v="1"/>
  </r>
  <r>
    <s v="Population - 2022"/>
    <x v="79"/>
    <x v="1"/>
    <x v="3"/>
    <n v="32013"/>
    <n v="649"/>
    <b v="0"/>
    <x v="1"/>
    <b v="0"/>
    <x v="1"/>
  </r>
  <r>
    <s v="Population - 2022"/>
    <x v="80"/>
    <x v="1"/>
    <x v="3"/>
    <n v="32014"/>
    <n v="576"/>
    <b v="0"/>
    <x v="1"/>
    <b v="0"/>
    <x v="1"/>
  </r>
  <r>
    <s v="Population - 2022"/>
    <x v="81"/>
    <x v="1"/>
    <x v="3"/>
    <n v="32078"/>
    <n v="627"/>
    <b v="0"/>
    <x v="1"/>
    <b v="0"/>
    <x v="1"/>
  </r>
  <r>
    <s v="Population - 2022"/>
    <x v="82"/>
    <x v="1"/>
    <x v="3"/>
    <n v="32079"/>
    <n v="304"/>
    <b v="0"/>
    <x v="1"/>
    <b v="0"/>
    <x v="1"/>
  </r>
  <r>
    <s v="Population - 2022"/>
    <x v="83"/>
    <x v="1"/>
    <x v="3"/>
    <n v="32080"/>
    <n v="783"/>
    <b v="0"/>
    <x v="1"/>
    <b v="0"/>
    <x v="1"/>
  </r>
  <r>
    <s v="Population - 2022"/>
    <x v="84"/>
    <x v="1"/>
    <x v="4"/>
    <n v="32036"/>
    <n v="966"/>
    <b v="0"/>
    <x v="1"/>
    <b v="0"/>
    <x v="1"/>
  </r>
  <r>
    <s v="Population - 2022"/>
    <x v="30"/>
    <x v="1"/>
    <x v="4"/>
    <n v="32038"/>
    <n v="420"/>
    <b v="1"/>
    <x v="1"/>
    <b v="0"/>
    <x v="1"/>
  </r>
  <r>
    <s v="Population - 2022"/>
    <x v="85"/>
    <x v="1"/>
    <x v="4"/>
    <n v="32029"/>
    <n v="3530"/>
    <b v="0"/>
    <x v="1"/>
    <b v="0"/>
    <x v="1"/>
  </r>
  <r>
    <s v="Population - 2022"/>
    <x v="86"/>
    <x v="1"/>
    <x v="4"/>
    <n v="32040"/>
    <n v="836"/>
    <b v="0"/>
    <x v="1"/>
    <b v="0"/>
    <x v="1"/>
  </r>
  <r>
    <s v="Population - 2022"/>
    <x v="87"/>
    <x v="1"/>
    <x v="4"/>
    <n v="32041"/>
    <n v="1598"/>
    <b v="0"/>
    <x v="1"/>
    <b v="0"/>
    <x v="1"/>
  </r>
  <r>
    <s v="Population - 2022"/>
    <x v="88"/>
    <x v="1"/>
    <x v="4"/>
    <n v="32043"/>
    <n v="197"/>
    <b v="0"/>
    <x v="1"/>
    <b v="0"/>
    <x v="1"/>
  </r>
  <r>
    <s v="Population - 2022"/>
    <x v="89"/>
    <x v="1"/>
    <x v="4"/>
    <n v="32030"/>
    <n v="892"/>
    <b v="0"/>
    <x v="1"/>
    <b v="0"/>
    <x v="1"/>
  </r>
  <r>
    <s v="Population - 2022"/>
    <x v="90"/>
    <x v="1"/>
    <x v="4"/>
    <n v="32052"/>
    <n v="283"/>
    <b v="0"/>
    <x v="1"/>
    <b v="0"/>
    <x v="1"/>
  </r>
  <r>
    <s v="Population - 2022"/>
    <x v="91"/>
    <x v="1"/>
    <x v="4"/>
    <n v="32004"/>
    <n v="677"/>
    <b v="0"/>
    <x v="1"/>
    <b v="0"/>
    <x v="1"/>
  </r>
  <r>
    <s v="Population - 2022"/>
    <x v="92"/>
    <x v="1"/>
    <x v="4"/>
    <n v="32054"/>
    <n v="623"/>
    <b v="0"/>
    <x v="1"/>
    <b v="0"/>
    <x v="1"/>
  </r>
  <r>
    <s v="Population - 2022"/>
    <x v="93"/>
    <x v="1"/>
    <x v="4"/>
    <n v="32055"/>
    <n v="707"/>
    <b v="1"/>
    <x v="1"/>
    <b v="0"/>
    <x v="1"/>
  </r>
  <r>
    <s v="Population - 2022"/>
    <x v="94"/>
    <x v="1"/>
    <x v="4"/>
    <n v="32057"/>
    <n v="705"/>
    <b v="0"/>
    <x v="1"/>
    <b v="0"/>
    <x v="1"/>
  </r>
  <r>
    <s v="Population - 2022"/>
    <x v="95"/>
    <x v="1"/>
    <x v="4"/>
    <n v="32058"/>
    <n v="475"/>
    <b v="0"/>
    <x v="1"/>
    <b v="0"/>
    <x v="1"/>
  </r>
  <r>
    <s v="Population - 2022"/>
    <x v="96"/>
    <x v="1"/>
    <x v="4"/>
    <n v="32059"/>
    <n v="629"/>
    <b v="0"/>
    <x v="1"/>
    <b v="0"/>
    <x v="1"/>
  </r>
  <r>
    <s v="Population - 2022"/>
    <x v="97"/>
    <x v="1"/>
    <x v="4"/>
    <n v="32089"/>
    <n v="673"/>
    <b v="0"/>
    <x v="1"/>
    <b v="0"/>
    <x v="1"/>
  </r>
  <r>
    <s v="Population - 2022"/>
    <x v="98"/>
    <x v="1"/>
    <x v="4"/>
    <n v="32062"/>
    <n v="593"/>
    <b v="0"/>
    <x v="1"/>
    <b v="0"/>
    <x v="1"/>
  </r>
  <r>
    <s v="Population - 2022"/>
    <x v="39"/>
    <x v="1"/>
    <x v="4"/>
    <n v="32031"/>
    <n v="991"/>
    <b v="1"/>
    <x v="1"/>
    <b v="0"/>
    <x v="1"/>
  </r>
  <r>
    <s v="Population - 2022"/>
    <x v="99"/>
    <x v="1"/>
    <x v="4"/>
    <n v="32090"/>
    <n v="455"/>
    <b v="0"/>
    <x v="1"/>
    <b v="0"/>
    <x v="1"/>
  </r>
  <r>
    <s v="Population - 2022"/>
    <x v="100"/>
    <x v="1"/>
    <x v="4"/>
    <n v="32091"/>
    <n v="339"/>
    <b v="0"/>
    <x v="1"/>
    <b v="0"/>
    <x v="1"/>
  </r>
  <r>
    <s v="Population - 2022"/>
    <x v="101"/>
    <x v="1"/>
    <x v="4"/>
    <n v="32065"/>
    <n v="393"/>
    <b v="1"/>
    <x v="1"/>
    <b v="0"/>
    <x v="1"/>
  </r>
  <r>
    <s v="Population - 2022"/>
    <x v="102"/>
    <x v="1"/>
    <x v="4"/>
    <n v="32068"/>
    <n v="1217"/>
    <b v="0"/>
    <x v="1"/>
    <b v="0"/>
    <x v="1"/>
  </r>
  <r>
    <s v="Population - 2022"/>
    <x v="103"/>
    <x v="1"/>
    <x v="4"/>
    <n v="32092"/>
    <n v="321"/>
    <b v="0"/>
    <x v="1"/>
    <b v="0"/>
    <x v="1"/>
  </r>
  <r>
    <s v="Population - 2022"/>
    <x v="104"/>
    <x v="1"/>
    <x v="4"/>
    <n v="32032"/>
    <n v="619"/>
    <b v="0"/>
    <x v="1"/>
    <b v="0"/>
    <x v="1"/>
  </r>
  <r>
    <s v="Population - 2022"/>
    <x v="105"/>
    <x v="1"/>
    <x v="4"/>
    <n v="32010"/>
    <n v="2530"/>
    <b v="1"/>
    <x v="1"/>
    <b v="0"/>
    <x v="1"/>
  </r>
  <r>
    <s v="Population - 2022"/>
    <x v="106"/>
    <x v="1"/>
    <x v="4"/>
    <n v="32033"/>
    <n v="1173"/>
    <b v="0"/>
    <x v="1"/>
    <b v="0"/>
    <x v="1"/>
  </r>
  <r>
    <s v="Population - 2022"/>
    <x v="107"/>
    <x v="1"/>
    <x v="4"/>
    <n v="32093"/>
    <n v="671"/>
    <b v="0"/>
    <x v="1"/>
    <b v="0"/>
    <x v="1"/>
  </r>
  <r>
    <s v="Population - 2022"/>
    <x v="108"/>
    <x v="1"/>
    <x v="4"/>
    <n v="32076"/>
    <n v="174"/>
    <b v="0"/>
    <x v="1"/>
    <b v="0"/>
    <x v="1"/>
  </r>
  <r>
    <s v="Population - 2022"/>
    <x v="109"/>
    <x v="1"/>
    <x v="4"/>
    <n v="32034"/>
    <n v="5195"/>
    <b v="0"/>
    <x v="1"/>
    <b v="0"/>
    <x v="1"/>
  </r>
  <r>
    <s v="Population - 2022"/>
    <x v="110"/>
    <x v="1"/>
    <x v="5"/>
    <n v="32035"/>
    <n v="891"/>
    <b v="0"/>
    <x v="1"/>
    <b v="0"/>
    <x v="1"/>
  </r>
  <r>
    <s v="Population - 2022"/>
    <x v="111"/>
    <x v="1"/>
    <x v="5"/>
    <n v="32015"/>
    <n v="1861"/>
    <b v="1"/>
    <x v="1"/>
    <b v="0"/>
    <x v="1"/>
  </r>
  <r>
    <s v="Population - 2022"/>
    <x v="112"/>
    <x v="1"/>
    <x v="5"/>
    <n v="32016"/>
    <n v="239"/>
    <b v="0"/>
    <x v="1"/>
    <b v="0"/>
    <x v="1"/>
  </r>
  <r>
    <s v="Population - 2022"/>
    <x v="113"/>
    <x v="1"/>
    <x v="5"/>
    <n v="32017"/>
    <n v="615"/>
    <b v="0"/>
    <x v="1"/>
    <b v="0"/>
    <x v="1"/>
  </r>
  <r>
    <s v="Population - 2022"/>
    <x v="114"/>
    <x v="1"/>
    <x v="5"/>
    <n v="32042"/>
    <n v="1743"/>
    <b v="0"/>
    <x v="1"/>
    <b v="0"/>
    <x v="1"/>
  </r>
  <r>
    <s v="Population - 2022"/>
    <x v="115"/>
    <x v="1"/>
    <x v="5"/>
    <n v="32019"/>
    <n v="203"/>
    <b v="1"/>
    <x v="1"/>
    <b v="0"/>
    <x v="1"/>
  </r>
  <r>
    <s v="Population - 2022"/>
    <x v="116"/>
    <x v="1"/>
    <x v="5"/>
    <n v="32044"/>
    <n v="496"/>
    <b v="0"/>
    <x v="1"/>
    <b v="0"/>
    <x v="1"/>
  </r>
  <r>
    <s v="Population - 2022"/>
    <x v="117"/>
    <x v="1"/>
    <x v="5"/>
    <n v="32020"/>
    <n v="211"/>
    <b v="1"/>
    <x v="1"/>
    <b v="0"/>
    <x v="1"/>
  </r>
  <r>
    <s v="Population - 2022"/>
    <x v="118"/>
    <x v="1"/>
    <x v="5"/>
    <n v="32046"/>
    <n v="442"/>
    <b v="0"/>
    <x v="1"/>
    <b v="0"/>
    <x v="1"/>
  </r>
  <r>
    <s v="Population - 2022"/>
    <x v="119"/>
    <x v="1"/>
    <x v="5"/>
    <n v="32047"/>
    <n v="316"/>
    <b v="0"/>
    <x v="1"/>
    <b v="0"/>
    <x v="1"/>
  </r>
  <r>
    <s v="Population - 2022"/>
    <x v="120"/>
    <x v="1"/>
    <x v="5"/>
    <n v="32048"/>
    <n v="8650"/>
    <b v="0"/>
    <x v="1"/>
    <b v="0"/>
    <x v="1"/>
  </r>
  <r>
    <s v="Population - 2022"/>
    <x v="121"/>
    <x v="1"/>
    <x v="5"/>
    <n v="32001"/>
    <n v="3805"/>
    <b v="0"/>
    <x v="1"/>
    <b v="0"/>
    <x v="1"/>
  </r>
  <r>
    <s v="Population - 2022"/>
    <x v="122"/>
    <x v="1"/>
    <x v="5"/>
    <n v="32081"/>
    <n v="99"/>
    <b v="0"/>
    <x v="1"/>
    <b v="0"/>
    <x v="1"/>
  </r>
  <r>
    <s v="Population - 2022"/>
    <x v="123"/>
    <x v="1"/>
    <x v="5"/>
    <n v="32021"/>
    <n v="148"/>
    <b v="0"/>
    <x v="1"/>
    <b v="0"/>
    <x v="1"/>
  </r>
  <r>
    <s v="Population - 2022"/>
    <x v="124"/>
    <x v="1"/>
    <x v="5"/>
    <n v="32022"/>
    <n v="137"/>
    <b v="0"/>
    <x v="1"/>
    <b v="0"/>
    <x v="1"/>
  </r>
  <r>
    <s v="Population - 2022"/>
    <x v="125"/>
    <x v="1"/>
    <x v="5"/>
    <n v="32083"/>
    <n v="159"/>
    <b v="0"/>
    <x v="1"/>
    <b v="0"/>
    <x v="1"/>
  </r>
  <r>
    <s v="Population - 2022"/>
    <x v="126"/>
    <x v="1"/>
    <x v="5"/>
    <s v=" 32084/32082"/>
    <n v="134"/>
    <b v="0"/>
    <x v="1"/>
    <b v="0"/>
    <x v="1"/>
  </r>
  <r>
    <s v="Population - 2022"/>
    <x v="127"/>
    <x v="1"/>
    <x v="5"/>
    <n v="32085"/>
    <n v="319"/>
    <b v="0"/>
    <x v="1"/>
    <b v="0"/>
    <x v="1"/>
  </r>
  <r>
    <s v="Population - 2022"/>
    <x v="128"/>
    <x v="1"/>
    <x v="5"/>
    <n v="32063"/>
    <n v="504"/>
    <b v="0"/>
    <x v="1"/>
    <b v="0"/>
    <x v="1"/>
  </r>
  <r>
    <s v="Population - 2022"/>
    <x v="129"/>
    <x v="1"/>
    <x v="5"/>
    <n v="32064"/>
    <n v="648"/>
    <b v="0"/>
    <x v="1"/>
    <b v="0"/>
    <x v="1"/>
  </r>
  <r>
    <s v="Population - 2022"/>
    <x v="130"/>
    <x v="1"/>
    <x v="5"/>
    <n v="32066"/>
    <n v="1093"/>
    <b v="0"/>
    <x v="1"/>
    <b v="0"/>
    <x v="1"/>
  </r>
  <r>
    <s v="Population - 2022"/>
    <x v="131"/>
    <x v="1"/>
    <x v="5"/>
    <s v=" 32086/32087"/>
    <n v="142"/>
    <b v="0"/>
    <x v="1"/>
    <b v="0"/>
    <x v="1"/>
  </r>
  <r>
    <s v="Population - 2022"/>
    <x v="132"/>
    <x v="1"/>
    <x v="5"/>
    <n v="32067"/>
    <n v="656"/>
    <b v="0"/>
    <x v="1"/>
    <b v="0"/>
    <x v="1"/>
  </r>
  <r>
    <s v="Population - 2022"/>
    <x v="133"/>
    <x v="1"/>
    <x v="5"/>
    <n v="32023"/>
    <n v="136"/>
    <b v="0"/>
    <x v="1"/>
    <b v="0"/>
    <x v="1"/>
  </r>
  <r>
    <s v="Population - 2022"/>
    <x v="134"/>
    <x v="1"/>
    <x v="5"/>
    <n v="32024"/>
    <n v="290"/>
    <b v="0"/>
    <x v="1"/>
    <b v="0"/>
    <x v="1"/>
  </r>
  <r>
    <s v="Population - 2022"/>
    <x v="135"/>
    <x v="1"/>
    <x v="5"/>
    <n v="32072"/>
    <n v="405"/>
    <b v="1"/>
    <x v="1"/>
    <b v="0"/>
    <x v="1"/>
  </r>
  <r>
    <s v="Population - 2022"/>
    <x v="136"/>
    <x v="1"/>
    <x v="5"/>
    <n v="32073"/>
    <n v="1749"/>
    <b v="0"/>
    <x v="1"/>
    <b v="0"/>
    <x v="1"/>
  </r>
  <r>
    <s v="Population - 2022"/>
    <x v="137"/>
    <x v="1"/>
    <x v="5"/>
    <s v=" 32025/32028"/>
    <n v="241"/>
    <b v="0"/>
    <x v="1"/>
    <b v="0"/>
    <x v="1"/>
  </r>
  <r>
    <s v="Population - 2022"/>
    <x v="138"/>
    <x v="1"/>
    <x v="5"/>
    <n v="32026"/>
    <n v="311"/>
    <b v="0"/>
    <x v="1"/>
    <b v="0"/>
    <x v="1"/>
  </r>
  <r>
    <s v="Population - 2022"/>
    <x v="139"/>
    <x v="1"/>
    <x v="5"/>
    <s v=" 32027/32018"/>
    <n v="363"/>
    <b v="0"/>
    <x v="1"/>
    <b v="0"/>
    <x v="1"/>
  </r>
  <r>
    <s v="Population - 2022"/>
    <x v="140"/>
    <x v="1"/>
    <x v="5"/>
    <n v="32088"/>
    <n v="343"/>
    <b v="0"/>
    <x v="1"/>
    <b v="0"/>
    <x v="1"/>
  </r>
  <r>
    <s v="Population - 2022"/>
    <x v="141"/>
    <x v="2"/>
    <x v="6"/>
    <n v="16006"/>
    <n v="543"/>
    <b v="0"/>
    <x v="2"/>
    <b v="0"/>
    <x v="0"/>
  </r>
  <r>
    <s v="Population - 2022"/>
    <x v="142"/>
    <x v="2"/>
    <x v="7"/>
    <n v="16046"/>
    <n v="508"/>
    <b v="1"/>
    <x v="2"/>
    <b v="0"/>
    <x v="0"/>
  </r>
  <r>
    <s v="Population - 2022"/>
    <x v="143"/>
    <x v="2"/>
    <x v="8"/>
    <n v="16120"/>
    <n v="355"/>
    <b v="0"/>
    <x v="2"/>
    <b v="0"/>
    <x v="0"/>
  </r>
  <r>
    <s v="Population - 2022"/>
    <x v="144"/>
    <x v="2"/>
    <x v="6"/>
    <n v="16047"/>
    <n v="190"/>
    <b v="0"/>
    <x v="2"/>
    <b v="0"/>
    <x v="0"/>
  </r>
  <r>
    <s v="Population - 2022"/>
    <x v="145"/>
    <x v="2"/>
    <x v="8"/>
    <n v="16138"/>
    <n v="158"/>
    <b v="0"/>
    <x v="2"/>
    <b v="0"/>
    <x v="0"/>
  </r>
  <r>
    <s v="Population - 2022"/>
    <x v="146"/>
    <x v="2"/>
    <x v="9"/>
    <n v="16105"/>
    <n v="1023"/>
    <b v="0"/>
    <x v="2"/>
    <b v="0"/>
    <x v="0"/>
  </r>
  <r>
    <s v="Population - 2022"/>
    <x v="147"/>
    <x v="2"/>
    <x v="6"/>
    <n v="16048"/>
    <n v="782"/>
    <b v="0"/>
    <x v="2"/>
    <b v="0"/>
    <x v="0"/>
  </r>
  <r>
    <s v="Population - 2022"/>
    <x v="148"/>
    <x v="2"/>
    <x v="9"/>
    <n v="16106"/>
    <n v="6023"/>
    <b v="1"/>
    <x v="2"/>
    <b v="0"/>
    <x v="0"/>
  </r>
  <r>
    <s v="Population - 2022"/>
    <x v="149"/>
    <x v="2"/>
    <x v="7"/>
    <n v="16066"/>
    <n v="232"/>
    <b v="0"/>
    <x v="2"/>
    <b v="0"/>
    <x v="0"/>
  </r>
  <r>
    <s v="Population - 2022"/>
    <x v="150"/>
    <x v="2"/>
    <x v="8"/>
    <n v="16139"/>
    <n v="234"/>
    <b v="0"/>
    <x v="2"/>
    <b v="0"/>
    <x v="0"/>
  </r>
  <r>
    <s v="Population - 2022"/>
    <x v="151"/>
    <x v="2"/>
    <x v="6"/>
    <n v="16049"/>
    <n v="401"/>
    <b v="0"/>
    <x v="2"/>
    <b v="0"/>
    <x v="0"/>
  </r>
  <r>
    <s v="Population - 2022"/>
    <x v="152"/>
    <x v="2"/>
    <x v="6"/>
    <n v="16050"/>
    <n v="413"/>
    <b v="0"/>
    <x v="2"/>
    <b v="0"/>
    <x v="0"/>
  </r>
  <r>
    <s v="Population - 2022"/>
    <x v="153"/>
    <x v="2"/>
    <x v="8"/>
    <n v="16121"/>
    <n v="297"/>
    <b v="0"/>
    <x v="2"/>
    <b v="0"/>
    <x v="0"/>
  </r>
  <r>
    <s v="Population - 2022"/>
    <x v="154"/>
    <x v="2"/>
    <x v="6"/>
    <n v="16018"/>
    <n v="353"/>
    <b v="0"/>
    <x v="2"/>
    <b v="0"/>
    <x v="0"/>
  </r>
  <r>
    <s v="Population - 2022"/>
    <x v="155"/>
    <x v="2"/>
    <x v="8"/>
    <n v="16140"/>
    <n v="219"/>
    <b v="1"/>
    <x v="2"/>
    <b v="0"/>
    <x v="0"/>
  </r>
  <r>
    <s v="Population - 2022"/>
    <x v="156"/>
    <x v="2"/>
    <x v="8"/>
    <n v="16122"/>
    <n v="206"/>
    <b v="0"/>
    <x v="2"/>
    <b v="0"/>
    <x v="0"/>
  </r>
  <r>
    <s v="Population - 2022"/>
    <x v="157"/>
    <x v="2"/>
    <x v="8"/>
    <n v="16077"/>
    <n v="232"/>
    <b v="0"/>
    <x v="2"/>
    <b v="0"/>
    <x v="0"/>
  </r>
  <r>
    <s v="Population - 2022"/>
    <x v="158"/>
    <x v="2"/>
    <x v="8"/>
    <n v="16124"/>
    <n v="219"/>
    <b v="0"/>
    <x v="2"/>
    <b v="0"/>
    <x v="0"/>
  </r>
  <r>
    <s v="Population - 2022"/>
    <x v="159"/>
    <x v="2"/>
    <x v="9"/>
    <n v="16107"/>
    <n v="1106"/>
    <b v="0"/>
    <x v="2"/>
    <b v="0"/>
    <x v="0"/>
  </r>
  <r>
    <s v="Population - 2022"/>
    <x v="160"/>
    <x v="2"/>
    <x v="6"/>
    <n v="16007"/>
    <n v="139"/>
    <b v="0"/>
    <x v="2"/>
    <b v="0"/>
    <x v="0"/>
  </r>
  <r>
    <s v="Population - 2022"/>
    <x v="161"/>
    <x v="2"/>
    <x v="8"/>
    <n v="16125"/>
    <n v="169"/>
    <b v="0"/>
    <x v="2"/>
    <b v="0"/>
    <x v="0"/>
  </r>
  <r>
    <s v="Population - 2022"/>
    <x v="162"/>
    <x v="2"/>
    <x v="8"/>
    <n v="16108"/>
    <n v="484"/>
    <b v="0"/>
    <x v="2"/>
    <b v="0"/>
    <x v="0"/>
  </r>
  <r>
    <s v="Population - 2022"/>
    <x v="163"/>
    <x v="2"/>
    <x v="10"/>
    <n v="16026"/>
    <n v="3539"/>
    <b v="0"/>
    <x v="2"/>
    <b v="0"/>
    <x v="0"/>
  </r>
  <r>
    <s v="Population - 2022"/>
    <x v="164"/>
    <x v="2"/>
    <x v="9"/>
    <n v="16027"/>
    <n v="10942"/>
    <b v="0"/>
    <x v="2"/>
    <b v="0"/>
    <x v="0"/>
  </r>
  <r>
    <s v="Population - 2022"/>
    <x v="165"/>
    <x v="2"/>
    <x v="6"/>
    <n v="16051"/>
    <n v="190"/>
    <b v="0"/>
    <x v="2"/>
    <b v="0"/>
    <x v="0"/>
  </r>
  <r>
    <s v="Population - 2022"/>
    <x v="166"/>
    <x v="2"/>
    <x v="8"/>
    <n v="16109"/>
    <n v="586"/>
    <b v="0"/>
    <x v="2"/>
    <b v="0"/>
    <x v="0"/>
  </r>
  <r>
    <s v="Population - 2022"/>
    <x v="167"/>
    <x v="2"/>
    <x v="7"/>
    <n v="16067"/>
    <n v="703"/>
    <b v="0"/>
    <x v="2"/>
    <b v="0"/>
    <x v="0"/>
  </r>
  <r>
    <s v="Population - 2022"/>
    <x v="168"/>
    <x v="2"/>
    <x v="7"/>
    <n v="16078"/>
    <n v="483"/>
    <b v="0"/>
    <x v="2"/>
    <b v="0"/>
    <x v="0"/>
  </r>
  <r>
    <s v="Population - 2022"/>
    <x v="169"/>
    <x v="2"/>
    <x v="6"/>
    <n v="16052"/>
    <n v="254"/>
    <b v="0"/>
    <x v="2"/>
    <b v="0"/>
    <x v="0"/>
  </r>
  <r>
    <s v="Population - 2022"/>
    <x v="170"/>
    <x v="2"/>
    <x v="7"/>
    <n v="16079"/>
    <n v="391"/>
    <b v="0"/>
    <x v="2"/>
    <b v="0"/>
    <x v="0"/>
  </r>
  <r>
    <s v="Population - 2022"/>
    <x v="171"/>
    <x v="2"/>
    <x v="6"/>
    <n v="16053"/>
    <n v="245"/>
    <b v="1"/>
    <x v="2"/>
    <b v="0"/>
    <x v="0"/>
  </r>
  <r>
    <s v="Population - 2022"/>
    <x v="171"/>
    <x v="2"/>
    <x v="8"/>
    <n v="16141"/>
    <n v="539"/>
    <b v="1"/>
    <x v="2"/>
    <b v="0"/>
    <x v="0"/>
  </r>
  <r>
    <s v="Population - 2022"/>
    <x v="172"/>
    <x v="2"/>
    <x v="8"/>
    <n v="16110"/>
    <n v="305"/>
    <b v="0"/>
    <x v="2"/>
    <b v="0"/>
    <x v="0"/>
  </r>
  <r>
    <s v="Population - 2022"/>
    <x v="173"/>
    <x v="2"/>
    <x v="8"/>
    <n v="16126"/>
    <n v="240"/>
    <b v="0"/>
    <x v="2"/>
    <b v="0"/>
    <x v="0"/>
  </r>
  <r>
    <s v="Population - 2022"/>
    <x v="174"/>
    <x v="2"/>
    <x v="7"/>
    <n v="16068"/>
    <n v="264"/>
    <b v="0"/>
    <x v="2"/>
    <b v="0"/>
    <x v="0"/>
  </r>
  <r>
    <s v="Population - 2022"/>
    <x v="175"/>
    <x v="2"/>
    <x v="8"/>
    <n v="16127"/>
    <n v="216"/>
    <b v="0"/>
    <x v="2"/>
    <b v="0"/>
    <x v="0"/>
  </r>
  <r>
    <s v="Population - 2022"/>
    <x v="176"/>
    <x v="2"/>
    <x v="7"/>
    <n v="16080"/>
    <n v="507"/>
    <b v="0"/>
    <x v="2"/>
    <b v="0"/>
    <x v="0"/>
  </r>
  <r>
    <s v="Population - 2022"/>
    <x v="177"/>
    <x v="2"/>
    <x v="8"/>
    <s v=" 16128/16123"/>
    <n v="196"/>
    <b v="0"/>
    <x v="2"/>
    <b v="0"/>
    <x v="0"/>
  </r>
  <r>
    <s v="Population - 2022"/>
    <x v="178"/>
    <x v="2"/>
    <x v="6"/>
    <n v="16019"/>
    <n v="1353"/>
    <b v="0"/>
    <x v="2"/>
    <b v="0"/>
    <x v="0"/>
  </r>
  <r>
    <s v="Population - 2022"/>
    <x v="179"/>
    <x v="2"/>
    <x v="9"/>
    <n v="16111"/>
    <n v="1423"/>
    <b v="0"/>
    <x v="2"/>
    <b v="0"/>
    <x v="0"/>
  </r>
  <r>
    <s v="Population - 2022"/>
    <x v="180"/>
    <x v="2"/>
    <x v="7"/>
    <n v="16081"/>
    <n v="417"/>
    <b v="0"/>
    <x v="2"/>
    <b v="0"/>
    <x v="0"/>
  </r>
  <r>
    <s v="Population - 2022"/>
    <x v="181"/>
    <x v="2"/>
    <x v="8"/>
    <n v="16028"/>
    <n v="1085"/>
    <b v="0"/>
    <x v="2"/>
    <b v="0"/>
    <x v="0"/>
  </r>
  <r>
    <s v="Population - 2022"/>
    <x v="182"/>
    <x v="2"/>
    <x v="8"/>
    <n v="16142"/>
    <n v="245"/>
    <b v="1"/>
    <x v="2"/>
    <b v="0"/>
    <x v="0"/>
  </r>
  <r>
    <s v="Population - 2022"/>
    <x v="183"/>
    <x v="2"/>
    <x v="6"/>
    <n v="16009"/>
    <n v="117"/>
    <b v="1"/>
    <x v="2"/>
    <b v="0"/>
    <x v="0"/>
  </r>
  <r>
    <s v="Population - 2022"/>
    <x v="184"/>
    <x v="2"/>
    <x v="8"/>
    <n v="16129"/>
    <n v="147"/>
    <b v="0"/>
    <x v="2"/>
    <b v="0"/>
    <x v="0"/>
  </r>
  <r>
    <s v="Population - 2022"/>
    <x v="185"/>
    <x v="2"/>
    <x v="7"/>
    <n v="16082"/>
    <n v="787"/>
    <b v="0"/>
    <x v="2"/>
    <b v="0"/>
    <x v="0"/>
  </r>
  <r>
    <s v="Population - 2022"/>
    <x v="186"/>
    <x v="2"/>
    <x v="10"/>
    <n v="16029"/>
    <n v="2122"/>
    <b v="0"/>
    <x v="2"/>
    <b v="0"/>
    <x v="0"/>
  </r>
  <r>
    <s v="Population - 2022"/>
    <x v="187"/>
    <x v="2"/>
    <x v="6"/>
    <n v="16010"/>
    <n v="554"/>
    <b v="0"/>
    <x v="2"/>
    <b v="0"/>
    <x v="0"/>
  </r>
  <r>
    <s v="Population - 2022"/>
    <x v="188"/>
    <x v="2"/>
    <x v="7"/>
    <n v="16083"/>
    <n v="453"/>
    <b v="0"/>
    <x v="2"/>
    <b v="0"/>
    <x v="0"/>
  </r>
  <r>
    <s v="Population - 2022"/>
    <x v="189"/>
    <x v="2"/>
    <x v="9"/>
    <n v="16030"/>
    <n v="938"/>
    <b v="0"/>
    <x v="2"/>
    <b v="0"/>
    <x v="0"/>
  </r>
  <r>
    <s v="Population - 2022"/>
    <x v="190"/>
    <x v="2"/>
    <x v="8"/>
    <n v="16130"/>
    <n v="650"/>
    <b v="0"/>
    <x v="2"/>
    <b v="0"/>
    <x v="0"/>
  </r>
  <r>
    <s v="Population - 2022"/>
    <x v="191"/>
    <x v="2"/>
    <x v="6"/>
    <n v="16031"/>
    <n v="345"/>
    <b v="0"/>
    <x v="2"/>
    <b v="0"/>
    <x v="0"/>
  </r>
  <r>
    <s v="Population - 2022"/>
    <x v="192"/>
    <x v="2"/>
    <x v="7"/>
    <n v="16084"/>
    <n v="303"/>
    <b v="0"/>
    <x v="2"/>
    <b v="0"/>
    <x v="0"/>
  </r>
  <r>
    <s v="Population - 2022"/>
    <x v="193"/>
    <x v="2"/>
    <x v="10"/>
    <n v="16001"/>
    <n v="1571"/>
    <b v="0"/>
    <x v="2"/>
    <b v="0"/>
    <x v="0"/>
  </r>
  <r>
    <s v="Population - 2022"/>
    <x v="194"/>
    <x v="2"/>
    <x v="10"/>
    <n v="16002"/>
    <n v="2131"/>
    <b v="0"/>
    <x v="2"/>
    <b v="0"/>
    <x v="0"/>
  </r>
  <r>
    <s v="Population - 2022"/>
    <x v="195"/>
    <x v="2"/>
    <x v="10"/>
    <n v="16003"/>
    <n v="211"/>
    <b v="0"/>
    <x v="2"/>
    <b v="0"/>
    <x v="0"/>
  </r>
  <r>
    <s v="Population - 2022"/>
    <x v="196"/>
    <x v="2"/>
    <x v="10"/>
    <n v="16004"/>
    <n v="1439"/>
    <b v="0"/>
    <x v="2"/>
    <b v="0"/>
    <x v="0"/>
  </r>
  <r>
    <s v="Population - 2022"/>
    <x v="197"/>
    <x v="2"/>
    <x v="10"/>
    <n v="16032"/>
    <n v="19039"/>
    <b v="0"/>
    <x v="2"/>
    <b v="0"/>
    <x v="0"/>
  </r>
  <r>
    <s v="Population - 2022"/>
    <x v="198"/>
    <x v="2"/>
    <x v="6"/>
    <n v="16054"/>
    <n v="2474"/>
    <b v="0"/>
    <x v="2"/>
    <b v="0"/>
    <x v="0"/>
  </r>
  <r>
    <s v="Population - 2022"/>
    <x v="199"/>
    <x v="2"/>
    <x v="8"/>
    <n v="16112"/>
    <n v="371"/>
    <b v="0"/>
    <x v="2"/>
    <b v="0"/>
    <x v="0"/>
  </r>
  <r>
    <s v="Population - 2022"/>
    <x v="200"/>
    <x v="2"/>
    <x v="8"/>
    <n v="16131"/>
    <n v="454"/>
    <b v="0"/>
    <x v="2"/>
    <b v="0"/>
    <x v="0"/>
  </r>
  <r>
    <s v="Population - 2022"/>
    <x v="201"/>
    <x v="2"/>
    <x v="7"/>
    <n v="16055"/>
    <n v="223"/>
    <b v="0"/>
    <x v="2"/>
    <b v="0"/>
    <x v="0"/>
  </r>
  <r>
    <s v="Population - 2022"/>
    <x v="202"/>
    <x v="2"/>
    <x v="7"/>
    <n v="16033"/>
    <n v="288"/>
    <b v="0"/>
    <x v="2"/>
    <b v="0"/>
    <x v="0"/>
  </r>
  <r>
    <s v="Population - 2022"/>
    <x v="203"/>
    <x v="2"/>
    <x v="8"/>
    <n v="16143"/>
    <n v="189"/>
    <b v="0"/>
    <x v="2"/>
    <b v="0"/>
    <x v="0"/>
  </r>
  <r>
    <s v="Population - 2022"/>
    <x v="204"/>
    <x v="2"/>
    <x v="6"/>
    <n v="16011"/>
    <n v="149"/>
    <b v="0"/>
    <x v="2"/>
    <b v="0"/>
    <x v="0"/>
  </r>
  <r>
    <s v="Population - 2022"/>
    <x v="205"/>
    <x v="2"/>
    <x v="7"/>
    <n v="16085"/>
    <n v="388"/>
    <b v="0"/>
    <x v="2"/>
    <b v="0"/>
    <x v="0"/>
  </r>
  <r>
    <s v="Population - 2022"/>
    <x v="206"/>
    <x v="2"/>
    <x v="6"/>
    <s v=" 16020/16017"/>
    <n v="220"/>
    <b v="0"/>
    <x v="2"/>
    <b v="0"/>
    <x v="0"/>
  </r>
  <r>
    <s v="Population - 2022"/>
    <x v="207"/>
    <x v="2"/>
    <x v="8"/>
    <s v=" 16132/16133"/>
    <n v="384"/>
    <b v="0"/>
    <x v="2"/>
    <b v="0"/>
    <x v="0"/>
  </r>
  <r>
    <s v="Population - 2022"/>
    <x v="208"/>
    <x v="2"/>
    <x v="7"/>
    <n v="16086"/>
    <n v="258"/>
    <b v="1"/>
    <x v="2"/>
    <b v="0"/>
    <x v="0"/>
  </r>
  <r>
    <s v="Population - 2022"/>
    <x v="209"/>
    <x v="2"/>
    <x v="7"/>
    <n v="16069"/>
    <n v="454"/>
    <b v="1"/>
    <x v="2"/>
    <b v="0"/>
    <x v="0"/>
  </r>
  <r>
    <s v="Population - 2022"/>
    <x v="210"/>
    <x v="2"/>
    <x v="7"/>
    <n v="16034"/>
    <n v="740"/>
    <b v="0"/>
    <x v="2"/>
    <b v="0"/>
    <x v="0"/>
  </r>
  <r>
    <s v="Population - 2022"/>
    <x v="211"/>
    <x v="2"/>
    <x v="7"/>
    <n v="16087"/>
    <n v="375"/>
    <b v="0"/>
    <x v="2"/>
    <b v="0"/>
    <x v="0"/>
  </r>
  <r>
    <s v="Population - 2022"/>
    <x v="212"/>
    <x v="2"/>
    <x v="6"/>
    <n v="16056"/>
    <n v="401"/>
    <b v="0"/>
    <x v="2"/>
    <b v="0"/>
    <x v="0"/>
  </r>
  <r>
    <s v="Population - 2022"/>
    <x v="213"/>
    <x v="2"/>
    <x v="7"/>
    <n v="16070"/>
    <n v="341"/>
    <b v="0"/>
    <x v="2"/>
    <b v="0"/>
    <x v="0"/>
  </r>
  <r>
    <s v="Population - 2022"/>
    <x v="214"/>
    <x v="2"/>
    <x v="7"/>
    <n v="16088"/>
    <n v="1214"/>
    <b v="0"/>
    <x v="2"/>
    <b v="0"/>
    <x v="0"/>
  </r>
  <r>
    <s v="Population - 2022"/>
    <x v="215"/>
    <x v="2"/>
    <x v="8"/>
    <n v="16144"/>
    <n v="1025"/>
    <b v="0"/>
    <x v="2"/>
    <b v="0"/>
    <x v="0"/>
  </r>
  <r>
    <s v="Population - 2022"/>
    <x v="216"/>
    <x v="2"/>
    <x v="7"/>
    <n v="16071"/>
    <n v="960"/>
    <b v="0"/>
    <x v="2"/>
    <b v="0"/>
    <x v="0"/>
  </r>
  <r>
    <s v="Population - 2022"/>
    <x v="217"/>
    <x v="2"/>
    <x v="8"/>
    <n v="16134"/>
    <n v="2281"/>
    <b v="0"/>
    <x v="2"/>
    <b v="0"/>
    <x v="0"/>
  </r>
  <r>
    <s v="Population - 2022"/>
    <x v="218"/>
    <x v="2"/>
    <x v="8"/>
    <n v="16145"/>
    <n v="281"/>
    <b v="0"/>
    <x v="2"/>
    <b v="0"/>
    <x v="0"/>
  </r>
  <r>
    <s v="Population - 2022"/>
    <x v="219"/>
    <x v="2"/>
    <x v="7"/>
    <n v="16035"/>
    <n v="809"/>
    <b v="0"/>
    <x v="2"/>
    <b v="0"/>
    <x v="0"/>
  </r>
  <r>
    <s v="Population - 2022"/>
    <x v="220"/>
    <x v="2"/>
    <x v="7"/>
    <n v="16089"/>
    <n v="303"/>
    <b v="0"/>
    <x v="2"/>
    <b v="0"/>
    <x v="0"/>
  </r>
  <r>
    <s v="Population - 2022"/>
    <x v="221"/>
    <x v="2"/>
    <x v="6"/>
    <n v="16057"/>
    <n v="312"/>
    <b v="0"/>
    <x v="2"/>
    <b v="0"/>
    <x v="0"/>
  </r>
  <r>
    <s v="Population - 2022"/>
    <x v="222"/>
    <x v="2"/>
    <x v="9"/>
    <n v="16113"/>
    <n v="907"/>
    <b v="1"/>
    <x v="2"/>
    <b v="0"/>
    <x v="0"/>
  </r>
  <r>
    <s v="Population - 2022"/>
    <x v="223"/>
    <x v="2"/>
    <x v="6"/>
    <n v="16058"/>
    <n v="803"/>
    <b v="0"/>
    <x v="2"/>
    <b v="0"/>
    <x v="0"/>
  </r>
  <r>
    <s v="Population - 2022"/>
    <x v="224"/>
    <x v="2"/>
    <x v="7"/>
    <n v="16090"/>
    <n v="422"/>
    <b v="0"/>
    <x v="2"/>
    <b v="0"/>
    <x v="0"/>
  </r>
  <r>
    <s v="Population - 2022"/>
    <x v="225"/>
    <x v="2"/>
    <x v="6"/>
    <n v="16021"/>
    <n v="348"/>
    <b v="0"/>
    <x v="2"/>
    <b v="0"/>
    <x v="0"/>
  </r>
  <r>
    <s v="Population - 2022"/>
    <x v="226"/>
    <x v="2"/>
    <x v="7"/>
    <n v="16072"/>
    <n v="310"/>
    <b v="0"/>
    <x v="2"/>
    <b v="0"/>
    <x v="0"/>
  </r>
  <r>
    <s v="Population - 2022"/>
    <x v="227"/>
    <x v="2"/>
    <x v="8"/>
    <n v="16114"/>
    <n v="156"/>
    <b v="0"/>
    <x v="2"/>
    <b v="0"/>
    <x v="0"/>
  </r>
  <r>
    <s v="Population - 2022"/>
    <x v="228"/>
    <x v="2"/>
    <x v="7"/>
    <n v="16036"/>
    <n v="621"/>
    <b v="0"/>
    <x v="2"/>
    <b v="0"/>
    <x v="0"/>
  </r>
  <r>
    <s v="Population - 2022"/>
    <x v="229"/>
    <x v="2"/>
    <x v="8"/>
    <n v="16146"/>
    <n v="453"/>
    <b v="0"/>
    <x v="2"/>
    <b v="0"/>
    <x v="0"/>
  </r>
  <r>
    <s v="Population - 2022"/>
    <x v="230"/>
    <x v="2"/>
    <x v="7"/>
    <n v="16091"/>
    <n v="718"/>
    <b v="0"/>
    <x v="2"/>
    <b v="0"/>
    <x v="0"/>
  </r>
  <r>
    <s v="Population - 2022"/>
    <x v="231"/>
    <x v="2"/>
    <x v="7"/>
    <n v="16073"/>
    <n v="270"/>
    <b v="1"/>
    <x v="2"/>
    <b v="0"/>
    <x v="0"/>
  </r>
  <r>
    <s v="Population - 2022"/>
    <x v="231"/>
    <x v="2"/>
    <x v="7"/>
    <n v="16092"/>
    <n v="837"/>
    <b v="1"/>
    <x v="2"/>
    <b v="0"/>
    <x v="0"/>
  </r>
  <r>
    <s v="Population - 2022"/>
    <x v="232"/>
    <x v="2"/>
    <x v="10"/>
    <n v="16037"/>
    <n v="961"/>
    <b v="0"/>
    <x v="2"/>
    <b v="0"/>
    <x v="0"/>
  </r>
  <r>
    <s v="Population - 2022"/>
    <x v="233"/>
    <x v="2"/>
    <x v="10"/>
    <n v="16038"/>
    <n v="574"/>
    <b v="0"/>
    <x v="2"/>
    <b v="0"/>
    <x v="0"/>
  </r>
  <r>
    <s v="Population - 2022"/>
    <x v="234"/>
    <x v="2"/>
    <x v="7"/>
    <n v="16093"/>
    <n v="746"/>
    <b v="0"/>
    <x v="2"/>
    <b v="0"/>
    <x v="0"/>
  </r>
  <r>
    <s v="Population - 2022"/>
    <x v="235"/>
    <x v="2"/>
    <x v="7"/>
    <n v="16005"/>
    <n v="2767"/>
    <b v="0"/>
    <x v="2"/>
    <b v="0"/>
    <x v="0"/>
  </r>
  <r>
    <s v="Population - 2022"/>
    <x v="236"/>
    <x v="2"/>
    <x v="8"/>
    <n v="16115"/>
    <n v="817"/>
    <b v="0"/>
    <x v="2"/>
    <b v="0"/>
    <x v="0"/>
  </r>
  <r>
    <s v="Population - 2022"/>
    <x v="237"/>
    <x v="2"/>
    <x v="6"/>
    <n v="16059"/>
    <n v="137"/>
    <b v="0"/>
    <x v="2"/>
    <b v="0"/>
    <x v="0"/>
  </r>
  <r>
    <s v="Population - 2022"/>
    <x v="238"/>
    <x v="2"/>
    <x v="8"/>
    <n v="16147"/>
    <n v="209"/>
    <b v="0"/>
    <x v="2"/>
    <b v="0"/>
    <x v="0"/>
  </r>
  <r>
    <s v="Population - 2022"/>
    <x v="239"/>
    <x v="2"/>
    <x v="9"/>
    <n v="16116"/>
    <n v="1991"/>
    <b v="0"/>
    <x v="2"/>
    <b v="0"/>
    <x v="0"/>
  </r>
  <r>
    <s v="Population - 2022"/>
    <x v="240"/>
    <x v="2"/>
    <x v="6"/>
    <n v="16022"/>
    <n v="190"/>
    <b v="0"/>
    <x v="2"/>
    <b v="0"/>
    <x v="0"/>
  </r>
  <r>
    <s v="Population - 2022"/>
    <x v="241"/>
    <x v="2"/>
    <x v="7"/>
    <n v="16039"/>
    <n v="317"/>
    <b v="1"/>
    <x v="2"/>
    <b v="0"/>
    <x v="0"/>
  </r>
  <r>
    <s v="Population - 2022"/>
    <x v="242"/>
    <x v="2"/>
    <x v="7"/>
    <n v="16094"/>
    <n v="227"/>
    <b v="1"/>
    <x v="2"/>
    <b v="0"/>
    <x v="0"/>
  </r>
  <r>
    <s v="Population - 2022"/>
    <x v="243"/>
    <x v="2"/>
    <x v="7"/>
    <n v="16095"/>
    <n v="303"/>
    <b v="0"/>
    <x v="2"/>
    <b v="0"/>
    <x v="0"/>
  </r>
  <r>
    <s v="Population - 2022"/>
    <x v="244"/>
    <x v="2"/>
    <x v="7"/>
    <n v="16096"/>
    <n v="199"/>
    <b v="0"/>
    <x v="2"/>
    <b v="0"/>
    <x v="0"/>
  </r>
  <r>
    <s v="Population - 2022"/>
    <x v="18"/>
    <x v="2"/>
    <x v="8"/>
    <n v="16148"/>
    <n v="333"/>
    <b v="1"/>
    <x v="2"/>
    <b v="0"/>
    <x v="0"/>
  </r>
  <r>
    <s v="Population - 2022"/>
    <x v="245"/>
    <x v="2"/>
    <x v="8"/>
    <n v="16117"/>
    <n v="128"/>
    <b v="0"/>
    <x v="2"/>
    <b v="0"/>
    <x v="0"/>
  </r>
  <r>
    <s v="Population - 2022"/>
    <x v="246"/>
    <x v="2"/>
    <x v="6"/>
    <n v="16060"/>
    <n v="475"/>
    <b v="0"/>
    <x v="2"/>
    <b v="0"/>
    <x v="0"/>
  </r>
  <r>
    <s v="Population - 2022"/>
    <x v="247"/>
    <x v="2"/>
    <x v="7"/>
    <n v="16074"/>
    <n v="579"/>
    <b v="0"/>
    <x v="2"/>
    <b v="0"/>
    <x v="0"/>
  </r>
  <r>
    <s v="Population - 2022"/>
    <x v="248"/>
    <x v="2"/>
    <x v="6"/>
    <n v="16012"/>
    <n v="1254"/>
    <b v="0"/>
    <x v="2"/>
    <b v="0"/>
    <x v="0"/>
  </r>
  <r>
    <s v="Population - 2022"/>
    <x v="249"/>
    <x v="2"/>
    <x v="7"/>
    <n v="16075"/>
    <n v="660"/>
    <b v="0"/>
    <x v="2"/>
    <b v="0"/>
    <x v="0"/>
  </r>
  <r>
    <s v="Population - 2022"/>
    <x v="250"/>
    <x v="2"/>
    <x v="8"/>
    <n v="16149"/>
    <n v="166"/>
    <b v="0"/>
    <x v="2"/>
    <b v="0"/>
    <x v="0"/>
  </r>
  <r>
    <s v="Population - 2022"/>
    <x v="251"/>
    <x v="2"/>
    <x v="6"/>
    <n v="16061"/>
    <n v="320"/>
    <b v="0"/>
    <x v="2"/>
    <b v="0"/>
    <x v="0"/>
  </r>
  <r>
    <s v="Population - 2022"/>
    <x v="252"/>
    <x v="2"/>
    <x v="6"/>
    <n v="16062"/>
    <n v="321"/>
    <b v="0"/>
    <x v="2"/>
    <b v="0"/>
    <x v="0"/>
  </r>
  <r>
    <s v="Population - 2022"/>
    <x v="253"/>
    <x v="2"/>
    <x v="6"/>
    <n v="16063"/>
    <n v="1759"/>
    <b v="0"/>
    <x v="2"/>
    <b v="0"/>
    <x v="0"/>
  </r>
  <r>
    <s v="Population - 2022"/>
    <x v="254"/>
    <x v="2"/>
    <x v="6"/>
    <n v="16013"/>
    <n v="92"/>
    <b v="0"/>
    <x v="2"/>
    <b v="0"/>
    <x v="0"/>
  </r>
  <r>
    <s v="Population - 2022"/>
    <x v="255"/>
    <x v="2"/>
    <x v="9"/>
    <n v="16118"/>
    <n v="1409"/>
    <b v="0"/>
    <x v="2"/>
    <b v="0"/>
    <x v="0"/>
  </r>
  <r>
    <s v="Population - 2022"/>
    <x v="256"/>
    <x v="2"/>
    <x v="8"/>
    <n v="16135"/>
    <n v="470"/>
    <b v="0"/>
    <x v="2"/>
    <b v="0"/>
    <x v="0"/>
  </r>
  <r>
    <s v="Population - 2022"/>
    <x v="257"/>
    <x v="2"/>
    <x v="7"/>
    <n v="16097"/>
    <n v="75"/>
    <b v="0"/>
    <x v="2"/>
    <b v="0"/>
    <x v="0"/>
  </r>
  <r>
    <s v="Population - 2022"/>
    <x v="258"/>
    <x v="2"/>
    <x v="6"/>
    <n v="16064"/>
    <n v="760"/>
    <b v="0"/>
    <x v="2"/>
    <b v="0"/>
    <x v="0"/>
  </r>
  <r>
    <s v="Population - 2022"/>
    <x v="259"/>
    <x v="2"/>
    <x v="7"/>
    <n v="16098"/>
    <n v="248"/>
    <b v="0"/>
    <x v="2"/>
    <b v="0"/>
    <x v="0"/>
  </r>
  <r>
    <s v="Population - 2022"/>
    <x v="260"/>
    <x v="2"/>
    <x v="6"/>
    <n v="16023"/>
    <n v="372"/>
    <b v="1"/>
    <x v="2"/>
    <b v="0"/>
    <x v="0"/>
  </r>
  <r>
    <s v="Population - 2022"/>
    <x v="105"/>
    <x v="2"/>
    <x v="7"/>
    <n v="16099"/>
    <n v="193"/>
    <b v="1"/>
    <x v="2"/>
    <b v="0"/>
    <x v="0"/>
  </r>
  <r>
    <s v="Population - 2022"/>
    <x v="261"/>
    <x v="2"/>
    <x v="8"/>
    <n v="16150"/>
    <n v="282"/>
    <b v="0"/>
    <x v="2"/>
    <b v="0"/>
    <x v="0"/>
  </r>
  <r>
    <s v="Population - 2022"/>
    <x v="262"/>
    <x v="2"/>
    <x v="9"/>
    <n v="16040"/>
    <n v="2079"/>
    <b v="1"/>
    <x v="2"/>
    <b v="0"/>
    <x v="0"/>
  </r>
  <r>
    <s v="Population - 2022"/>
    <x v="263"/>
    <x v="2"/>
    <x v="6"/>
    <s v=" 16014/16008"/>
    <n v="192"/>
    <b v="0"/>
    <x v="2"/>
    <b v="0"/>
    <x v="0"/>
  </r>
  <r>
    <s v="Population - 2022"/>
    <x v="264"/>
    <x v="2"/>
    <x v="8"/>
    <n v="16119"/>
    <n v="708"/>
    <b v="0"/>
    <x v="2"/>
    <b v="0"/>
    <x v="0"/>
  </r>
  <r>
    <s v="Population - 2022"/>
    <x v="265"/>
    <x v="2"/>
    <x v="8"/>
    <n v="16136"/>
    <n v="772"/>
    <b v="0"/>
    <x v="2"/>
    <b v="0"/>
    <x v="0"/>
  </r>
  <r>
    <s v="Population - 2022"/>
    <x v="266"/>
    <x v="2"/>
    <x v="6"/>
    <n v="16015"/>
    <n v="147"/>
    <b v="0"/>
    <x v="2"/>
    <b v="0"/>
    <x v="0"/>
  </r>
  <r>
    <s v="Population - 2022"/>
    <x v="267"/>
    <x v="2"/>
    <x v="7"/>
    <n v="16100"/>
    <n v="205"/>
    <b v="0"/>
    <x v="2"/>
    <b v="0"/>
    <x v="0"/>
  </r>
  <r>
    <s v="Population - 2022"/>
    <x v="268"/>
    <x v="2"/>
    <x v="8"/>
    <n v="16151"/>
    <n v="1531"/>
    <b v="0"/>
    <x v="2"/>
    <b v="0"/>
    <x v="0"/>
  </r>
  <r>
    <s v="Population - 2022"/>
    <x v="269"/>
    <x v="2"/>
    <x v="7"/>
    <n v="16101"/>
    <n v="324"/>
    <b v="0"/>
    <x v="2"/>
    <b v="0"/>
    <x v="0"/>
  </r>
  <r>
    <s v="Population - 2022"/>
    <x v="270"/>
    <x v="2"/>
    <x v="6"/>
    <n v="16024"/>
    <n v="275"/>
    <b v="1"/>
    <x v="2"/>
    <b v="0"/>
    <x v="0"/>
  </r>
  <r>
    <s v="Population - 2022"/>
    <x v="271"/>
    <x v="2"/>
    <x v="6"/>
    <n v="16016"/>
    <n v="98"/>
    <b v="0"/>
    <x v="2"/>
    <b v="0"/>
    <x v="0"/>
  </r>
  <r>
    <s v="Population - 2022"/>
    <x v="272"/>
    <x v="2"/>
    <x v="8"/>
    <n v="16152"/>
    <n v="139"/>
    <b v="0"/>
    <x v="2"/>
    <b v="0"/>
    <x v="0"/>
  </r>
  <r>
    <s v="Population - 2022"/>
    <x v="273"/>
    <x v="2"/>
    <x v="7"/>
    <n v="16076"/>
    <n v="207"/>
    <b v="0"/>
    <x v="2"/>
    <b v="0"/>
    <x v="0"/>
  </r>
  <r>
    <s v="Population - 2022"/>
    <x v="274"/>
    <x v="2"/>
    <x v="8"/>
    <n v="16153"/>
    <n v="715"/>
    <b v="0"/>
    <x v="2"/>
    <b v="0"/>
    <x v="0"/>
  </r>
  <r>
    <s v="Population - 2022"/>
    <x v="275"/>
    <x v="2"/>
    <x v="6"/>
    <n v="16025"/>
    <n v="785"/>
    <b v="0"/>
    <x v="2"/>
    <b v="0"/>
    <x v="0"/>
  </r>
  <r>
    <s v="Population - 2022"/>
    <x v="276"/>
    <x v="2"/>
    <x v="8"/>
    <n v="16137"/>
    <n v="1465"/>
    <b v="0"/>
    <x v="2"/>
    <b v="0"/>
    <x v="0"/>
  </r>
  <r>
    <s v="Population - 2022"/>
    <x v="277"/>
    <x v="2"/>
    <x v="9"/>
    <n v="16041"/>
    <n v="2884"/>
    <b v="0"/>
    <x v="2"/>
    <b v="0"/>
    <x v="0"/>
  </r>
  <r>
    <s v="Population - 2022"/>
    <x v="278"/>
    <x v="2"/>
    <x v="6"/>
    <n v="16065"/>
    <n v="166"/>
    <b v="0"/>
    <x v="2"/>
    <b v="0"/>
    <x v="0"/>
  </r>
  <r>
    <s v="Population - 2022"/>
    <x v="279"/>
    <x v="2"/>
    <x v="10"/>
    <n v="16042"/>
    <n v="723"/>
    <b v="0"/>
    <x v="2"/>
    <b v="0"/>
    <x v="0"/>
  </r>
  <r>
    <s v="Population - 2022"/>
    <x v="280"/>
    <x v="2"/>
    <x v="7"/>
    <n v="16102"/>
    <n v="107"/>
    <b v="0"/>
    <x v="2"/>
    <b v="0"/>
    <x v="0"/>
  </r>
  <r>
    <s v="Population - 2022"/>
    <x v="281"/>
    <x v="2"/>
    <x v="10"/>
    <n v="16043"/>
    <n v="1283"/>
    <b v="0"/>
    <x v="2"/>
    <b v="0"/>
    <x v="0"/>
  </r>
  <r>
    <s v="Population - 2022"/>
    <x v="282"/>
    <x v="2"/>
    <x v="8"/>
    <n v="16154"/>
    <n v="183"/>
    <b v="0"/>
    <x v="2"/>
    <b v="0"/>
    <x v="0"/>
  </r>
  <r>
    <s v="Population - 2022"/>
    <x v="283"/>
    <x v="2"/>
    <x v="8"/>
    <n v="16044"/>
    <n v="681"/>
    <b v="0"/>
    <x v="2"/>
    <b v="0"/>
    <x v="0"/>
  </r>
  <r>
    <s v="Population - 2022"/>
    <x v="284"/>
    <x v="2"/>
    <x v="8"/>
    <n v="16155"/>
    <n v="1144"/>
    <b v="1"/>
    <x v="2"/>
    <b v="0"/>
    <x v="0"/>
  </r>
  <r>
    <s v="Population - 2022"/>
    <x v="285"/>
    <x v="2"/>
    <x v="7"/>
    <n v="16103"/>
    <n v="98"/>
    <b v="0"/>
    <x v="2"/>
    <b v="0"/>
    <x v="0"/>
  </r>
  <r>
    <s v="Population - 2022"/>
    <x v="286"/>
    <x v="2"/>
    <x v="7"/>
    <n v="16104"/>
    <n v="152"/>
    <b v="0"/>
    <x v="2"/>
    <b v="0"/>
    <x v="0"/>
  </r>
  <r>
    <s v="Population - 2022"/>
    <x v="287"/>
    <x v="2"/>
    <x v="9"/>
    <n v="16045"/>
    <n v="1067"/>
    <b v="0"/>
    <x v="2"/>
    <b v="0"/>
    <x v="0"/>
  </r>
  <r>
    <s v="Population - 2022"/>
    <x v="288"/>
    <x v="3"/>
    <x v="11"/>
    <n v="18083"/>
    <n v="1313"/>
    <b v="0"/>
    <x v="3"/>
    <b v="0"/>
    <x v="0"/>
  </r>
  <r>
    <s v="Population - 2022"/>
    <x v="289"/>
    <x v="3"/>
    <x v="11"/>
    <n v="18093"/>
    <n v="678"/>
    <b v="1"/>
    <x v="3"/>
    <b v="0"/>
    <x v="0"/>
  </r>
  <r>
    <s v="Population - 2022"/>
    <x v="290"/>
    <x v="3"/>
    <x v="11"/>
    <n v="18144"/>
    <n v="1925"/>
    <b v="0"/>
    <x v="3"/>
    <b v="0"/>
    <x v="0"/>
  </r>
  <r>
    <s v="Population - 2022"/>
    <x v="291"/>
    <x v="3"/>
    <x v="11"/>
    <n v="18077"/>
    <n v="426"/>
    <b v="0"/>
    <x v="3"/>
    <b v="0"/>
    <x v="0"/>
  </r>
  <r>
    <s v="Population - 2022"/>
    <x v="292"/>
    <x v="3"/>
    <x v="12"/>
    <n v="18124"/>
    <n v="158"/>
    <b v="1"/>
    <x v="3"/>
    <b v="0"/>
    <x v="0"/>
  </r>
  <r>
    <s v="Population - 2022"/>
    <x v="293"/>
    <x v="3"/>
    <x v="12"/>
    <n v="18090"/>
    <n v="711"/>
    <b v="0"/>
    <x v="3"/>
    <b v="0"/>
    <x v="0"/>
  </r>
  <r>
    <s v="Population - 2022"/>
    <x v="294"/>
    <x v="3"/>
    <x v="12"/>
    <n v="18138"/>
    <n v="682"/>
    <b v="0"/>
    <x v="3"/>
    <b v="0"/>
    <x v="0"/>
  </r>
  <r>
    <s v="Population - 2022"/>
    <x v="295"/>
    <x v="3"/>
    <x v="13"/>
    <n v="18087"/>
    <n v="1625"/>
    <b v="0"/>
    <x v="3"/>
    <b v="0"/>
    <x v="0"/>
  </r>
  <r>
    <s v="Population - 2022"/>
    <x v="296"/>
    <x v="3"/>
    <x v="13"/>
    <n v="18089"/>
    <n v="748"/>
    <b v="0"/>
    <x v="3"/>
    <b v="0"/>
    <x v="0"/>
  </r>
  <r>
    <s v="Population - 2022"/>
    <x v="297"/>
    <x v="3"/>
    <x v="13"/>
    <n v="18207"/>
    <n v="1306"/>
    <b v="0"/>
    <x v="3"/>
    <b v="0"/>
    <x v="0"/>
  </r>
  <r>
    <s v="Population - 2022"/>
    <x v="298"/>
    <x v="3"/>
    <x v="13"/>
    <n v="18091"/>
    <n v="799"/>
    <b v="0"/>
    <x v="3"/>
    <b v="0"/>
    <x v="0"/>
  </r>
  <r>
    <s v="Population - 2022"/>
    <x v="299"/>
    <x v="3"/>
    <x v="14"/>
    <n v="18223"/>
    <n v="997"/>
    <b v="1"/>
    <x v="3"/>
    <b v="0"/>
    <x v="0"/>
  </r>
  <r>
    <s v="Population - 2022"/>
    <x v="300"/>
    <x v="3"/>
    <x v="14"/>
    <n v="18079"/>
    <n v="1138"/>
    <b v="0"/>
    <x v="3"/>
    <b v="0"/>
    <x v="0"/>
  </r>
  <r>
    <s v="Population - 2022"/>
    <x v="301"/>
    <x v="3"/>
    <x v="14"/>
    <n v="18094"/>
    <n v="1068"/>
    <b v="0"/>
    <x v="3"/>
    <b v="0"/>
    <x v="0"/>
  </r>
  <r>
    <s v="Population - 2022"/>
    <x v="302"/>
    <x v="3"/>
    <x v="14"/>
    <n v="18238"/>
    <n v="939"/>
    <b v="1"/>
    <x v="3"/>
    <b v="0"/>
    <x v="0"/>
  </r>
  <r>
    <s v="Population - 2022"/>
    <x v="303"/>
    <x v="3"/>
    <x v="15"/>
    <n v="18054"/>
    <n v="746"/>
    <b v="0"/>
    <x v="4"/>
    <b v="0"/>
    <x v="0"/>
  </r>
  <r>
    <s v="Population - 2022"/>
    <x v="304"/>
    <x v="3"/>
    <x v="15"/>
    <n v="18011"/>
    <n v="603"/>
    <b v="0"/>
    <x v="4"/>
    <b v="0"/>
    <x v="0"/>
  </r>
  <r>
    <s v="Population - 2022"/>
    <x v="305"/>
    <x v="3"/>
    <x v="15"/>
    <n v="18178"/>
    <n v="729"/>
    <b v="0"/>
    <x v="4"/>
    <b v="0"/>
    <x v="0"/>
  </r>
  <r>
    <s v="Population - 2022"/>
    <x v="306"/>
    <x v="3"/>
    <x v="15"/>
    <n v="18179"/>
    <n v="396"/>
    <b v="0"/>
    <x v="4"/>
    <b v="0"/>
    <x v="0"/>
  </r>
  <r>
    <s v="Population - 2022"/>
    <x v="307"/>
    <x v="3"/>
    <x v="15"/>
    <n v="18181"/>
    <n v="401"/>
    <b v="0"/>
    <x v="4"/>
    <b v="0"/>
    <x v="0"/>
  </r>
  <r>
    <s v="Population - 2022"/>
    <x v="308"/>
    <x v="3"/>
    <x v="15"/>
    <n v="18182"/>
    <n v="1379"/>
    <b v="0"/>
    <x v="4"/>
    <b v="0"/>
    <x v="0"/>
  </r>
  <r>
    <s v="Population - 2022"/>
    <x v="309"/>
    <x v="3"/>
    <x v="15"/>
    <n v="18013"/>
    <n v="4666"/>
    <b v="0"/>
    <x v="4"/>
    <b v="0"/>
    <x v="0"/>
  </r>
  <r>
    <s v="Population - 2022"/>
    <x v="9"/>
    <x v="3"/>
    <x v="15"/>
    <n v="18014"/>
    <n v="998"/>
    <b v="1"/>
    <x v="4"/>
    <b v="0"/>
    <x v="0"/>
  </r>
  <r>
    <s v="Population - 2022"/>
    <x v="310"/>
    <x v="3"/>
    <x v="15"/>
    <n v="18015"/>
    <n v="2241"/>
    <b v="0"/>
    <x v="4"/>
    <b v="0"/>
    <x v="0"/>
  </r>
  <r>
    <s v="Population - 2022"/>
    <x v="311"/>
    <x v="3"/>
    <x v="15"/>
    <n v="18016"/>
    <n v="397"/>
    <b v="0"/>
    <x v="4"/>
    <b v="0"/>
    <x v="0"/>
  </r>
  <r>
    <s v="Population - 2022"/>
    <x v="312"/>
    <x v="3"/>
    <x v="15"/>
    <n v="18018"/>
    <n v="692"/>
    <b v="0"/>
    <x v="4"/>
    <b v="0"/>
    <x v="0"/>
  </r>
  <r>
    <s v="Population - 2022"/>
    <x v="313"/>
    <x v="3"/>
    <x v="15"/>
    <n v="18019"/>
    <n v="659"/>
    <b v="0"/>
    <x v="4"/>
    <b v="0"/>
    <x v="0"/>
  </r>
  <r>
    <s v="Population - 2022"/>
    <x v="314"/>
    <x v="3"/>
    <x v="15"/>
    <n v="18057"/>
    <n v="462"/>
    <b v="0"/>
    <x v="4"/>
    <b v="0"/>
    <x v="0"/>
  </r>
  <r>
    <s v="Population - 2022"/>
    <x v="315"/>
    <x v="3"/>
    <x v="15"/>
    <n v="18020"/>
    <n v="443"/>
    <b v="1"/>
    <x v="4"/>
    <b v="0"/>
    <x v="0"/>
  </r>
  <r>
    <s v="Population - 2022"/>
    <x v="316"/>
    <x v="3"/>
    <x v="15"/>
    <n v="18184"/>
    <n v="460"/>
    <b v="0"/>
    <x v="4"/>
    <b v="0"/>
    <x v="0"/>
  </r>
  <r>
    <s v="Population - 2022"/>
    <x v="317"/>
    <x v="3"/>
    <x v="15"/>
    <n v="18062"/>
    <n v="914"/>
    <b v="0"/>
    <x v="4"/>
    <b v="0"/>
    <x v="0"/>
  </r>
  <r>
    <s v="Population - 2022"/>
    <x v="318"/>
    <x v="3"/>
    <x v="15"/>
    <n v="18185"/>
    <n v="581"/>
    <b v="1"/>
    <x v="4"/>
    <b v="0"/>
    <x v="0"/>
  </r>
  <r>
    <s v="Population - 2022"/>
    <x v="319"/>
    <x v="3"/>
    <x v="15"/>
    <n v="18021"/>
    <n v="2111"/>
    <b v="0"/>
    <x v="4"/>
    <b v="0"/>
    <x v="0"/>
  </r>
  <r>
    <s v="Population - 2022"/>
    <x v="320"/>
    <x v="3"/>
    <x v="15"/>
    <n v="18023"/>
    <n v="634"/>
    <b v="0"/>
    <x v="4"/>
    <b v="0"/>
    <x v="0"/>
  </r>
  <r>
    <s v="Population - 2022"/>
    <x v="321"/>
    <x v="3"/>
    <x v="15"/>
    <n v="18024"/>
    <n v="2897"/>
    <b v="0"/>
    <x v="4"/>
    <b v="0"/>
    <x v="0"/>
  </r>
  <r>
    <s v="Population - 2022"/>
    <x v="322"/>
    <x v="3"/>
    <x v="15"/>
    <n v="18065"/>
    <n v="375"/>
    <b v="0"/>
    <x v="4"/>
    <b v="0"/>
    <x v="0"/>
  </r>
  <r>
    <s v="Population - 2022"/>
    <x v="323"/>
    <x v="3"/>
    <x v="15"/>
    <n v="18066"/>
    <n v="202"/>
    <b v="0"/>
    <x v="4"/>
    <b v="0"/>
    <x v="0"/>
  </r>
  <r>
    <s v="Population - 2022"/>
    <x v="324"/>
    <x v="3"/>
    <x v="15"/>
    <n v="18187"/>
    <n v="1341"/>
    <b v="0"/>
    <x v="4"/>
    <b v="0"/>
    <x v="0"/>
  </r>
  <r>
    <s v="Population - 2022"/>
    <x v="325"/>
    <x v="3"/>
    <x v="15"/>
    <n v="18189"/>
    <n v="5582"/>
    <b v="0"/>
    <x v="4"/>
    <b v="0"/>
    <x v="0"/>
  </r>
  <r>
    <s v="Population - 2022"/>
    <x v="326"/>
    <x v="3"/>
    <x v="15"/>
    <n v="18004"/>
    <n v="2613"/>
    <b v="0"/>
    <x v="4"/>
    <b v="0"/>
    <x v="0"/>
  </r>
  <r>
    <s v="Population - 2022"/>
    <x v="327"/>
    <x v="3"/>
    <x v="15"/>
    <n v="18190"/>
    <n v="404"/>
    <b v="0"/>
    <x v="4"/>
    <b v="0"/>
    <x v="0"/>
  </r>
  <r>
    <s v="Population - 2022"/>
    <x v="328"/>
    <x v="3"/>
    <x v="15"/>
    <n v="18025"/>
    <n v="478"/>
    <b v="0"/>
    <x v="4"/>
    <b v="0"/>
    <x v="0"/>
  </r>
  <r>
    <s v="Population - 2022"/>
    <x v="329"/>
    <x v="3"/>
    <x v="15"/>
    <n v="18026"/>
    <n v="767"/>
    <b v="0"/>
    <x v="4"/>
    <b v="0"/>
    <x v="0"/>
  </r>
  <r>
    <s v="Population - 2022"/>
    <x v="330"/>
    <x v="3"/>
    <x v="15"/>
    <n v="18191"/>
    <n v="601"/>
    <b v="0"/>
    <x v="4"/>
    <b v="0"/>
    <x v="0"/>
  </r>
  <r>
    <s v="Population - 2022"/>
    <x v="331"/>
    <x v="3"/>
    <x v="15"/>
    <n v="18192"/>
    <n v="801"/>
    <b v="0"/>
    <x v="4"/>
    <b v="0"/>
    <x v="0"/>
  </r>
  <r>
    <s v="Population - 2022"/>
    <x v="332"/>
    <x v="3"/>
    <x v="15"/>
    <n v="18028"/>
    <n v="541"/>
    <b v="0"/>
    <x v="4"/>
    <b v="0"/>
    <x v="0"/>
  </r>
  <r>
    <s v="Population - 2022"/>
    <x v="333"/>
    <x v="3"/>
    <x v="15"/>
    <n v="18194"/>
    <n v="343"/>
    <b v="1"/>
    <x v="4"/>
    <b v="0"/>
    <x v="0"/>
  </r>
  <r>
    <s v="Population - 2022"/>
    <x v="334"/>
    <x v="3"/>
    <x v="15"/>
    <n v="18029"/>
    <n v="729"/>
    <b v="0"/>
    <x v="4"/>
    <b v="0"/>
    <x v="0"/>
  </r>
  <r>
    <s v="Population - 2022"/>
    <x v="335"/>
    <x v="3"/>
    <x v="15"/>
    <n v="18031"/>
    <n v="824"/>
    <b v="0"/>
    <x v="4"/>
    <b v="0"/>
    <x v="0"/>
  </r>
  <r>
    <s v="Population - 2022"/>
    <x v="336"/>
    <x v="3"/>
    <x v="15"/>
    <n v="18196"/>
    <n v="771"/>
    <b v="1"/>
    <x v="4"/>
    <b v="0"/>
    <x v="0"/>
  </r>
  <r>
    <s v="Population - 2022"/>
    <x v="337"/>
    <x v="3"/>
    <x v="15"/>
    <n v="18073"/>
    <n v="790"/>
    <b v="0"/>
    <x v="4"/>
    <b v="0"/>
    <x v="0"/>
  </r>
  <r>
    <s v="Population - 2022"/>
    <x v="338"/>
    <x v="3"/>
    <x v="15"/>
    <n v="18074"/>
    <n v="697"/>
    <b v="0"/>
    <x v="4"/>
    <b v="0"/>
    <x v="0"/>
  </r>
  <r>
    <s v="Population - 2022"/>
    <x v="339"/>
    <x v="3"/>
    <x v="16"/>
    <n v="18047"/>
    <n v="494"/>
    <b v="0"/>
    <x v="4"/>
    <b v="0"/>
    <x v="0"/>
  </r>
  <r>
    <s v="Population - 2022"/>
    <x v="340"/>
    <x v="3"/>
    <x v="16"/>
    <n v="18286"/>
    <n v="303"/>
    <b v="0"/>
    <x v="4"/>
    <b v="0"/>
    <x v="0"/>
  </r>
  <r>
    <s v="Population - 2022"/>
    <x v="341"/>
    <x v="3"/>
    <x v="16"/>
    <n v="18287"/>
    <n v="626"/>
    <b v="0"/>
    <x v="4"/>
    <b v="0"/>
    <x v="0"/>
  </r>
  <r>
    <s v="Population - 2022"/>
    <x v="342"/>
    <x v="3"/>
    <x v="16"/>
    <n v="18032"/>
    <n v="274"/>
    <b v="0"/>
    <x v="4"/>
    <b v="0"/>
    <x v="0"/>
  </r>
  <r>
    <s v="Population - 2022"/>
    <x v="343"/>
    <x v="3"/>
    <x v="16"/>
    <n v="18309"/>
    <n v="306"/>
    <b v="0"/>
    <x v="4"/>
    <b v="0"/>
    <x v="0"/>
  </r>
  <r>
    <s v="Population - 2022"/>
    <x v="344"/>
    <x v="3"/>
    <x v="16"/>
    <n v="18310"/>
    <n v="922"/>
    <b v="0"/>
    <x v="4"/>
    <b v="0"/>
    <x v="0"/>
  </r>
  <r>
    <s v="Population - 2022"/>
    <x v="345"/>
    <x v="3"/>
    <x v="16"/>
    <s v=" 18033/18046"/>
    <n v="1169"/>
    <b v="0"/>
    <x v="4"/>
    <b v="0"/>
    <x v="0"/>
  </r>
  <r>
    <s v="Population - 2022"/>
    <x v="346"/>
    <x v="3"/>
    <x v="16"/>
    <n v="18034"/>
    <n v="3344"/>
    <b v="0"/>
    <x v="4"/>
    <b v="0"/>
    <x v="0"/>
  </r>
  <r>
    <s v="Population - 2022"/>
    <x v="347"/>
    <x v="3"/>
    <x v="16"/>
    <n v="18048"/>
    <n v="220"/>
    <b v="0"/>
    <x v="4"/>
    <b v="0"/>
    <x v="0"/>
  </r>
  <r>
    <s v="Population - 2022"/>
    <x v="348"/>
    <x v="3"/>
    <x v="16"/>
    <n v="18288"/>
    <n v="665"/>
    <b v="0"/>
    <x v="4"/>
    <b v="0"/>
    <x v="0"/>
  </r>
  <r>
    <s v="Population - 2022"/>
    <x v="349"/>
    <x v="3"/>
    <x v="16"/>
    <n v="18289"/>
    <n v="302"/>
    <b v="0"/>
    <x v="4"/>
    <b v="0"/>
    <x v="0"/>
  </r>
  <r>
    <s v="Population - 2022"/>
    <x v="350"/>
    <x v="3"/>
    <x v="16"/>
    <n v="18294"/>
    <n v="391"/>
    <b v="0"/>
    <x v="4"/>
    <b v="0"/>
    <x v="0"/>
  </r>
  <r>
    <s v="Population - 2022"/>
    <x v="351"/>
    <x v="3"/>
    <x v="16"/>
    <n v="18311"/>
    <n v="220"/>
    <b v="0"/>
    <x v="4"/>
    <b v="0"/>
    <x v="0"/>
  </r>
  <r>
    <s v="Population - 2022"/>
    <x v="352"/>
    <x v="3"/>
    <x v="16"/>
    <n v="18049"/>
    <n v="588"/>
    <b v="0"/>
    <x v="4"/>
    <b v="0"/>
    <x v="0"/>
  </r>
  <r>
    <s v="Population - 2022"/>
    <x v="353"/>
    <x v="3"/>
    <x v="16"/>
    <n v="18312"/>
    <n v="202"/>
    <b v="0"/>
    <x v="4"/>
    <b v="0"/>
    <x v="0"/>
  </r>
  <r>
    <s v="Population - 2022"/>
    <x v="354"/>
    <x v="3"/>
    <x v="16"/>
    <n v="18050"/>
    <n v="430"/>
    <b v="0"/>
    <x v="4"/>
    <b v="0"/>
    <x v="0"/>
  </r>
  <r>
    <s v="Population - 2022"/>
    <x v="355"/>
    <x v="3"/>
    <x v="16"/>
    <n v="18035"/>
    <n v="261"/>
    <b v="0"/>
    <x v="4"/>
    <b v="0"/>
    <x v="0"/>
  </r>
  <r>
    <s v="Population - 2022"/>
    <x v="356"/>
    <x v="3"/>
    <x v="16"/>
    <n v="18297"/>
    <n v="287"/>
    <b v="0"/>
    <x v="4"/>
    <b v="0"/>
    <x v="0"/>
  </r>
  <r>
    <s v="Population - 2022"/>
    <x v="357"/>
    <x v="3"/>
    <x v="16"/>
    <n v="18298"/>
    <n v="625"/>
    <b v="0"/>
    <x v="4"/>
    <b v="0"/>
    <x v="0"/>
  </r>
  <r>
    <s v="Population - 2022"/>
    <x v="358"/>
    <x v="3"/>
    <x v="16"/>
    <n v="18313"/>
    <n v="188"/>
    <b v="0"/>
    <x v="4"/>
    <b v="0"/>
    <x v="0"/>
  </r>
  <r>
    <s v="Population - 2022"/>
    <x v="359"/>
    <x v="3"/>
    <x v="16"/>
    <n v="18314"/>
    <n v="252"/>
    <b v="0"/>
    <x v="4"/>
    <b v="0"/>
    <x v="0"/>
  </r>
  <r>
    <s v="Population - 2022"/>
    <x v="360"/>
    <x v="3"/>
    <x v="16"/>
    <n v="18036"/>
    <n v="284"/>
    <b v="0"/>
    <x v="4"/>
    <b v="0"/>
    <x v="0"/>
  </r>
  <r>
    <s v="Population - 2022"/>
    <x v="361"/>
    <x v="3"/>
    <x v="16"/>
    <n v="18037"/>
    <n v="678"/>
    <b v="0"/>
    <x v="4"/>
    <b v="0"/>
    <x v="0"/>
  </r>
  <r>
    <s v="Population - 2022"/>
    <x v="362"/>
    <x v="3"/>
    <x v="16"/>
    <n v="18299"/>
    <n v="410"/>
    <b v="0"/>
    <x v="4"/>
    <b v="0"/>
    <x v="0"/>
  </r>
  <r>
    <s v="Population - 2022"/>
    <x v="363"/>
    <x v="3"/>
    <x v="16"/>
    <n v="18116"/>
    <n v="295"/>
    <b v="0"/>
    <x v="4"/>
    <b v="0"/>
    <x v="0"/>
  </r>
  <r>
    <s v="Population - 2022"/>
    <x v="364"/>
    <x v="3"/>
    <x v="16"/>
    <n v="18038"/>
    <n v="223"/>
    <b v="1"/>
    <x v="4"/>
    <b v="0"/>
    <x v="0"/>
  </r>
  <r>
    <s v="Population - 2022"/>
    <x v="365"/>
    <x v="3"/>
    <x v="16"/>
    <n v="18039"/>
    <n v="1139"/>
    <b v="0"/>
    <x v="4"/>
    <b v="0"/>
    <x v="0"/>
  </r>
  <r>
    <s v="Population - 2022"/>
    <x v="366"/>
    <x v="3"/>
    <x v="16"/>
    <n v="18315"/>
    <n v="219"/>
    <b v="0"/>
    <x v="4"/>
    <b v="0"/>
    <x v="0"/>
  </r>
  <r>
    <s v="Population - 2022"/>
    <x v="367"/>
    <x v="3"/>
    <x v="16"/>
    <n v="18300"/>
    <n v="541"/>
    <b v="0"/>
    <x v="4"/>
    <b v="0"/>
    <x v="0"/>
  </r>
  <r>
    <s v="Population - 2022"/>
    <x v="368"/>
    <x v="3"/>
    <x v="16"/>
    <n v="18040"/>
    <n v="589"/>
    <b v="0"/>
    <x v="4"/>
    <b v="0"/>
    <x v="0"/>
  </r>
  <r>
    <s v="Population - 2022"/>
    <x v="369"/>
    <x v="3"/>
    <x v="16"/>
    <n v="18041"/>
    <n v="887"/>
    <b v="0"/>
    <x v="4"/>
    <b v="0"/>
    <x v="0"/>
  </r>
  <r>
    <s v="Population - 2022"/>
    <x v="370"/>
    <x v="3"/>
    <x v="16"/>
    <n v="18051"/>
    <n v="773"/>
    <b v="0"/>
    <x v="4"/>
    <b v="0"/>
    <x v="0"/>
  </r>
  <r>
    <s v="Population - 2022"/>
    <x v="371"/>
    <x v="3"/>
    <x v="16"/>
    <n v="18316"/>
    <n v="441"/>
    <b v="0"/>
    <x v="4"/>
    <b v="0"/>
    <x v="0"/>
  </r>
  <r>
    <s v="Population - 2022"/>
    <x v="372"/>
    <x v="3"/>
    <x v="16"/>
    <n v="18052"/>
    <n v="1612"/>
    <b v="0"/>
    <x v="4"/>
    <b v="0"/>
    <x v="0"/>
  </r>
  <r>
    <s v="Population - 2022"/>
    <x v="373"/>
    <x v="3"/>
    <x v="16"/>
    <n v="18302"/>
    <n v="368"/>
    <b v="0"/>
    <x v="4"/>
    <b v="0"/>
    <x v="0"/>
  </r>
  <r>
    <s v="Population - 2022"/>
    <x v="374"/>
    <x v="3"/>
    <x v="16"/>
    <n v="18053"/>
    <n v="380"/>
    <b v="0"/>
    <x v="4"/>
    <b v="0"/>
    <x v="0"/>
  </r>
  <r>
    <s v="Population - 2022"/>
    <x v="375"/>
    <x v="3"/>
    <x v="16"/>
    <n v="18317"/>
    <n v="243"/>
    <b v="0"/>
    <x v="4"/>
    <b v="0"/>
    <x v="0"/>
  </r>
  <r>
    <s v="Population - 2022"/>
    <x v="376"/>
    <x v="3"/>
    <x v="16"/>
    <n v="18042"/>
    <n v="400"/>
    <b v="0"/>
    <x v="4"/>
    <b v="0"/>
    <x v="0"/>
  </r>
  <r>
    <s v="Population - 2022"/>
    <x v="377"/>
    <x v="3"/>
    <x v="16"/>
    <n v="18119"/>
    <n v="199"/>
    <b v="0"/>
    <x v="4"/>
    <b v="0"/>
    <x v="0"/>
  </r>
  <r>
    <s v="Population - 2022"/>
    <x v="378"/>
    <x v="3"/>
    <x v="16"/>
    <n v="18043"/>
    <n v="330"/>
    <b v="0"/>
    <x v="4"/>
    <b v="0"/>
    <x v="0"/>
  </r>
  <r>
    <s v="Population - 2022"/>
    <x v="379"/>
    <x v="3"/>
    <x v="16"/>
    <n v="18044"/>
    <n v="345"/>
    <b v="0"/>
    <x v="4"/>
    <b v="0"/>
    <x v="0"/>
  </r>
  <r>
    <s v="Population - 2022"/>
    <x v="380"/>
    <x v="3"/>
    <x v="16"/>
    <n v="18045"/>
    <n v="203"/>
    <b v="0"/>
    <x v="4"/>
    <b v="0"/>
    <x v="0"/>
  </r>
  <r>
    <s v="Population - 2022"/>
    <x v="381"/>
    <x v="3"/>
    <x v="16"/>
    <n v="18318"/>
    <n v="1107"/>
    <b v="0"/>
    <x v="4"/>
    <b v="0"/>
    <x v="0"/>
  </r>
  <r>
    <s v="Population - 2022"/>
    <x v="382"/>
    <x v="3"/>
    <x v="16"/>
    <n v="18319"/>
    <n v="209"/>
    <b v="0"/>
    <x v="4"/>
    <b v="0"/>
    <x v="0"/>
  </r>
  <r>
    <s v="Population - 2022"/>
    <x v="383"/>
    <x v="3"/>
    <x v="17"/>
    <n v="18180"/>
    <n v="401"/>
    <b v="0"/>
    <x v="4"/>
    <b v="0"/>
    <x v="0"/>
  </r>
  <r>
    <s v="Population - 2022"/>
    <x v="384"/>
    <x v="3"/>
    <x v="17"/>
    <n v="18183"/>
    <n v="3215"/>
    <b v="1"/>
    <x v="4"/>
    <b v="0"/>
    <x v="0"/>
  </r>
  <r>
    <s v="Population - 2022"/>
    <x v="384"/>
    <x v="3"/>
    <x v="17"/>
    <n v="18082"/>
    <n v="13198"/>
    <b v="1"/>
    <x v="4"/>
    <b v="0"/>
    <x v="0"/>
  </r>
  <r>
    <s v="Population - 2022"/>
    <x v="385"/>
    <x v="3"/>
    <x v="17"/>
    <n v="18088"/>
    <n v="1727"/>
    <b v="0"/>
    <x v="4"/>
    <b v="0"/>
    <x v="0"/>
  </r>
  <r>
    <s v="Population - 2022"/>
    <x v="386"/>
    <x v="3"/>
    <x v="17"/>
    <n v="18186"/>
    <n v="529"/>
    <b v="0"/>
    <x v="4"/>
    <b v="0"/>
    <x v="0"/>
  </r>
  <r>
    <s v="Population - 2022"/>
    <x v="387"/>
    <x v="3"/>
    <x v="17"/>
    <n v="18188"/>
    <n v="547"/>
    <b v="1"/>
    <x v="4"/>
    <b v="0"/>
    <x v="0"/>
  </r>
  <r>
    <s v="Population - 2022"/>
    <x v="388"/>
    <x v="3"/>
    <x v="17"/>
    <n v="18193"/>
    <n v="5099"/>
    <b v="0"/>
    <x v="4"/>
    <b v="0"/>
    <x v="0"/>
  </r>
  <r>
    <s v="Population - 2022"/>
    <x v="389"/>
    <x v="3"/>
    <x v="17"/>
    <n v="18099"/>
    <n v="5390"/>
    <b v="0"/>
    <x v="4"/>
    <b v="0"/>
    <x v="0"/>
  </r>
  <r>
    <s v="Population - 2022"/>
    <x v="390"/>
    <x v="3"/>
    <x v="17"/>
    <n v="18195"/>
    <n v="4483"/>
    <b v="0"/>
    <x v="4"/>
    <b v="0"/>
    <x v="0"/>
  </r>
  <r>
    <s v="Population - 2022"/>
    <x v="391"/>
    <x v="3"/>
    <x v="11"/>
    <n v="18249"/>
    <n v="8138"/>
    <b v="0"/>
    <x v="4"/>
    <b v="0"/>
    <x v="0"/>
  </r>
  <r>
    <s v="Population - 2022"/>
    <x v="392"/>
    <x v="3"/>
    <x v="11"/>
    <n v="18085"/>
    <n v="9010"/>
    <b v="0"/>
    <x v="4"/>
    <b v="0"/>
    <x v="0"/>
  </r>
  <r>
    <s v="Population - 2022"/>
    <x v="393"/>
    <x v="3"/>
    <x v="11"/>
    <n v="18002"/>
    <n v="6920"/>
    <b v="0"/>
    <x v="4"/>
    <b v="0"/>
    <x v="0"/>
  </r>
  <r>
    <s v="Population - 2022"/>
    <x v="394"/>
    <x v="3"/>
    <x v="11"/>
    <n v="18095"/>
    <n v="1772"/>
    <b v="0"/>
    <x v="4"/>
    <b v="0"/>
    <x v="0"/>
  </r>
  <r>
    <s v="Population - 2022"/>
    <x v="395"/>
    <x v="3"/>
    <x v="12"/>
    <n v="18121"/>
    <n v="234"/>
    <b v="0"/>
    <x v="4"/>
    <b v="0"/>
    <x v="0"/>
  </r>
  <r>
    <s v="Population - 2022"/>
    <x v="396"/>
    <x v="3"/>
    <x v="12"/>
    <n v="18277"/>
    <n v="324"/>
    <b v="1"/>
    <x v="4"/>
    <b v="0"/>
    <x v="0"/>
  </r>
  <r>
    <s v="Population - 2022"/>
    <x v="397"/>
    <x v="3"/>
    <x v="12"/>
    <n v="18122"/>
    <n v="988"/>
    <b v="0"/>
    <x v="4"/>
    <b v="0"/>
    <x v="0"/>
  </r>
  <r>
    <s v="Population - 2022"/>
    <x v="398"/>
    <x v="3"/>
    <x v="12"/>
    <n v="18123"/>
    <n v="774"/>
    <b v="1"/>
    <x v="4"/>
    <b v="0"/>
    <x v="0"/>
  </r>
  <r>
    <s v="Population - 2022"/>
    <x v="399"/>
    <x v="3"/>
    <x v="12"/>
    <n v="18126"/>
    <n v="850"/>
    <b v="0"/>
    <x v="4"/>
    <b v="0"/>
    <x v="0"/>
  </r>
  <r>
    <s v="Population - 2022"/>
    <x v="400"/>
    <x v="3"/>
    <x v="12"/>
    <n v="18125"/>
    <n v="216"/>
    <b v="0"/>
    <x v="4"/>
    <b v="0"/>
    <x v="0"/>
  </r>
  <r>
    <s v="Population - 2022"/>
    <x v="401"/>
    <x v="3"/>
    <x v="12"/>
    <n v="18127"/>
    <n v="1189"/>
    <b v="0"/>
    <x v="4"/>
    <b v="0"/>
    <x v="0"/>
  </r>
  <r>
    <s v="Population - 2022"/>
    <x v="402"/>
    <x v="3"/>
    <x v="12"/>
    <n v="18128"/>
    <n v="910"/>
    <b v="0"/>
    <x v="4"/>
    <b v="0"/>
    <x v="0"/>
  </r>
  <r>
    <s v="Population - 2022"/>
    <x v="403"/>
    <x v="3"/>
    <x v="12"/>
    <n v="18228"/>
    <n v="372"/>
    <b v="0"/>
    <x v="4"/>
    <b v="0"/>
    <x v="0"/>
  </r>
  <r>
    <s v="Population - 2022"/>
    <x v="404"/>
    <x v="3"/>
    <x v="12"/>
    <n v="18129"/>
    <n v="1201"/>
    <b v="1"/>
    <x v="4"/>
    <b v="0"/>
    <x v="0"/>
  </r>
  <r>
    <s v="Population - 2022"/>
    <x v="405"/>
    <x v="3"/>
    <x v="12"/>
    <n v="18130"/>
    <n v="421"/>
    <b v="0"/>
    <x v="4"/>
    <b v="0"/>
    <x v="0"/>
  </r>
  <r>
    <s v="Population - 2022"/>
    <x v="406"/>
    <x v="3"/>
    <x v="12"/>
    <n v="18278"/>
    <n v="532"/>
    <b v="0"/>
    <x v="4"/>
    <b v="0"/>
    <x v="0"/>
  </r>
  <r>
    <s v="Population - 2022"/>
    <x v="407"/>
    <x v="3"/>
    <x v="12"/>
    <n v="18229"/>
    <n v="1539"/>
    <b v="0"/>
    <x v="4"/>
    <b v="0"/>
    <x v="0"/>
  </r>
  <r>
    <s v="Population - 2022"/>
    <x v="408"/>
    <x v="3"/>
    <x v="12"/>
    <n v="18279"/>
    <n v="499"/>
    <b v="0"/>
    <x v="4"/>
    <b v="0"/>
    <x v="0"/>
  </r>
  <r>
    <s v="Population - 2022"/>
    <x v="409"/>
    <x v="3"/>
    <x v="12"/>
    <n v="18131"/>
    <n v="4932"/>
    <b v="0"/>
    <x v="4"/>
    <b v="0"/>
    <x v="0"/>
  </r>
  <r>
    <s v="Population - 2022"/>
    <x v="410"/>
    <x v="3"/>
    <x v="12"/>
    <n v="18003"/>
    <n v="2579"/>
    <b v="0"/>
    <x v="4"/>
    <b v="0"/>
    <x v="0"/>
  </r>
  <r>
    <s v="Population - 2022"/>
    <x v="411"/>
    <x v="3"/>
    <x v="12"/>
    <n v="18132"/>
    <n v="458"/>
    <b v="0"/>
    <x v="4"/>
    <b v="0"/>
    <x v="0"/>
  </r>
  <r>
    <s v="Population - 2022"/>
    <x v="412"/>
    <x v="3"/>
    <x v="12"/>
    <n v="18133"/>
    <n v="1150"/>
    <b v="0"/>
    <x v="4"/>
    <b v="0"/>
    <x v="0"/>
  </r>
  <r>
    <s v="Population - 2022"/>
    <x v="413"/>
    <x v="3"/>
    <x v="12"/>
    <n v="18134"/>
    <n v="337"/>
    <b v="0"/>
    <x v="4"/>
    <b v="0"/>
    <x v="0"/>
  </r>
  <r>
    <s v="Population - 2022"/>
    <x v="414"/>
    <x v="3"/>
    <x v="12"/>
    <n v="18135"/>
    <n v="798"/>
    <b v="0"/>
    <x v="4"/>
    <b v="0"/>
    <x v="0"/>
  </r>
  <r>
    <s v="Population - 2022"/>
    <x v="415"/>
    <x v="3"/>
    <x v="12"/>
    <n v="18136"/>
    <n v="409"/>
    <b v="0"/>
    <x v="4"/>
    <b v="0"/>
    <x v="0"/>
  </r>
  <r>
    <s v="Population - 2022"/>
    <x v="416"/>
    <x v="3"/>
    <x v="12"/>
    <n v="18137"/>
    <n v="320"/>
    <b v="0"/>
    <x v="4"/>
    <b v="0"/>
    <x v="0"/>
  </r>
  <r>
    <s v="Population - 2022"/>
    <x v="417"/>
    <x v="3"/>
    <x v="12"/>
    <n v="18280"/>
    <n v="814"/>
    <b v="0"/>
    <x v="4"/>
    <b v="0"/>
    <x v="0"/>
  </r>
  <r>
    <s v="Population - 2022"/>
    <x v="418"/>
    <x v="3"/>
    <x v="12"/>
    <n v="18281"/>
    <n v="166"/>
    <b v="0"/>
    <x v="4"/>
    <b v="0"/>
    <x v="0"/>
  </r>
  <r>
    <s v="Population - 2022"/>
    <x v="419"/>
    <x v="3"/>
    <x v="12"/>
    <n v="18139"/>
    <n v="414"/>
    <b v="0"/>
    <x v="4"/>
    <b v="0"/>
    <x v="0"/>
  </r>
  <r>
    <s v="Population - 2022"/>
    <x v="420"/>
    <x v="3"/>
    <x v="12"/>
    <n v="18282"/>
    <n v="550"/>
    <b v="0"/>
    <x v="4"/>
    <b v="0"/>
    <x v="0"/>
  </r>
  <r>
    <s v="Population - 2022"/>
    <x v="421"/>
    <x v="3"/>
    <x v="12"/>
    <n v="18140"/>
    <n v="1786"/>
    <b v="0"/>
    <x v="4"/>
    <b v="0"/>
    <x v="0"/>
  </r>
  <r>
    <s v="Population - 2022"/>
    <x v="422"/>
    <x v="3"/>
    <x v="12"/>
    <n v="18141"/>
    <n v="1412"/>
    <b v="0"/>
    <x v="4"/>
    <b v="0"/>
    <x v="0"/>
  </r>
  <r>
    <s v="Population - 2022"/>
    <x v="423"/>
    <x v="3"/>
    <x v="12"/>
    <n v="18142"/>
    <n v="383"/>
    <b v="1"/>
    <x v="4"/>
    <b v="0"/>
    <x v="0"/>
  </r>
  <r>
    <s v="Population - 2022"/>
    <x v="424"/>
    <x v="3"/>
    <x v="12"/>
    <n v="18283"/>
    <n v="408"/>
    <b v="1"/>
    <x v="4"/>
    <b v="0"/>
    <x v="0"/>
  </r>
  <r>
    <s v="Population - 2022"/>
    <x v="425"/>
    <x v="3"/>
    <x v="12"/>
    <n v="18284"/>
    <n v="5176"/>
    <b v="0"/>
    <x v="4"/>
    <b v="0"/>
    <x v="0"/>
  </r>
  <r>
    <s v="Population - 2022"/>
    <x v="426"/>
    <x v="3"/>
    <x v="12"/>
    <n v="18237"/>
    <n v="853"/>
    <b v="0"/>
    <x v="4"/>
    <b v="0"/>
    <x v="0"/>
  </r>
  <r>
    <s v="Population - 2022"/>
    <x v="427"/>
    <x v="3"/>
    <x v="12"/>
    <n v="18143"/>
    <n v="2645"/>
    <b v="0"/>
    <x v="4"/>
    <b v="0"/>
    <x v="0"/>
  </r>
  <r>
    <s v="Population - 2022"/>
    <x v="428"/>
    <x v="3"/>
    <x v="12"/>
    <n v="18240"/>
    <n v="659"/>
    <b v="0"/>
    <x v="4"/>
    <b v="0"/>
    <x v="0"/>
  </r>
  <r>
    <s v="Population - 2022"/>
    <x v="429"/>
    <x v="3"/>
    <x v="12"/>
    <n v="18241"/>
    <n v="171"/>
    <b v="0"/>
    <x v="4"/>
    <b v="0"/>
    <x v="0"/>
  </r>
  <r>
    <s v="Population - 2022"/>
    <x v="430"/>
    <x v="3"/>
    <x v="12"/>
    <n v="18243"/>
    <n v="107"/>
    <b v="0"/>
    <x v="4"/>
    <b v="0"/>
    <x v="0"/>
  </r>
  <r>
    <s v="Population - 2022"/>
    <x v="431"/>
    <x v="3"/>
    <x v="12"/>
    <n v="18285"/>
    <n v="338"/>
    <b v="0"/>
    <x v="4"/>
    <b v="0"/>
    <x v="0"/>
  </r>
  <r>
    <s v="Population - 2022"/>
    <x v="432"/>
    <x v="3"/>
    <x v="12"/>
    <n v="18245"/>
    <n v="278"/>
    <b v="0"/>
    <x v="4"/>
    <b v="0"/>
    <x v="0"/>
  </r>
  <r>
    <s v="Population - 2022"/>
    <x v="433"/>
    <x v="3"/>
    <x v="18"/>
    <n v="18145"/>
    <n v="488"/>
    <b v="0"/>
    <x v="4"/>
    <b v="0"/>
    <x v="0"/>
  </r>
  <r>
    <s v="Population - 2022"/>
    <x v="434"/>
    <x v="3"/>
    <x v="18"/>
    <n v="18221"/>
    <n v="503"/>
    <b v="0"/>
    <x v="4"/>
    <b v="0"/>
    <x v="0"/>
  </r>
  <r>
    <s v="Population - 2022"/>
    <x v="435"/>
    <x v="3"/>
    <x v="18"/>
    <n v="18146"/>
    <n v="294"/>
    <b v="0"/>
    <x v="4"/>
    <b v="0"/>
    <x v="0"/>
  </r>
  <r>
    <s v="Population - 2022"/>
    <x v="436"/>
    <x v="3"/>
    <x v="18"/>
    <n v="18147"/>
    <n v="754"/>
    <b v="0"/>
    <x v="4"/>
    <b v="0"/>
    <x v="0"/>
  </r>
  <r>
    <s v="Population - 2022"/>
    <x v="437"/>
    <x v="3"/>
    <x v="18"/>
    <n v="18148"/>
    <n v="564"/>
    <b v="0"/>
    <x v="4"/>
    <b v="0"/>
    <x v="0"/>
  </r>
  <r>
    <s v="Population - 2022"/>
    <x v="438"/>
    <x v="3"/>
    <x v="18"/>
    <n v="18149"/>
    <n v="244"/>
    <b v="0"/>
    <x v="4"/>
    <b v="0"/>
    <x v="0"/>
  </r>
  <r>
    <s v="Population - 2022"/>
    <x v="439"/>
    <x v="3"/>
    <x v="18"/>
    <n v="18150"/>
    <n v="360"/>
    <b v="0"/>
    <x v="4"/>
    <b v="0"/>
    <x v="0"/>
  </r>
  <r>
    <s v="Population - 2022"/>
    <x v="440"/>
    <x v="3"/>
    <x v="18"/>
    <n v="18151"/>
    <n v="739"/>
    <b v="1"/>
    <x v="4"/>
    <b v="0"/>
    <x v="0"/>
  </r>
  <r>
    <s v="Population - 2022"/>
    <x v="441"/>
    <x v="3"/>
    <x v="18"/>
    <n v="18153"/>
    <n v="713"/>
    <b v="0"/>
    <x v="4"/>
    <b v="0"/>
    <x v="0"/>
  </r>
  <r>
    <s v="Population - 2022"/>
    <x v="442"/>
    <x v="3"/>
    <x v="18"/>
    <n v="18154"/>
    <n v="361"/>
    <b v="0"/>
    <x v="4"/>
    <b v="0"/>
    <x v="0"/>
  </r>
  <r>
    <s v="Population - 2022"/>
    <x v="443"/>
    <x v="3"/>
    <x v="18"/>
    <n v="18155"/>
    <n v="151"/>
    <b v="0"/>
    <x v="4"/>
    <b v="0"/>
    <x v="0"/>
  </r>
  <r>
    <s v="Population - 2022"/>
    <x v="444"/>
    <x v="3"/>
    <x v="18"/>
    <n v="18156"/>
    <n v="296"/>
    <b v="0"/>
    <x v="4"/>
    <b v="0"/>
    <x v="0"/>
  </r>
  <r>
    <s v="Population - 2022"/>
    <x v="445"/>
    <x v="3"/>
    <x v="18"/>
    <n v="18157"/>
    <n v="401"/>
    <b v="0"/>
    <x v="4"/>
    <b v="0"/>
    <x v="0"/>
  </r>
  <r>
    <s v="Population - 2022"/>
    <x v="446"/>
    <x v="3"/>
    <x v="18"/>
    <n v="18267"/>
    <n v="208"/>
    <b v="0"/>
    <x v="4"/>
    <b v="0"/>
    <x v="0"/>
  </r>
  <r>
    <s v="Population - 2022"/>
    <x v="318"/>
    <x v="3"/>
    <x v="18"/>
    <n v="18268"/>
    <n v="448"/>
    <b v="1"/>
    <x v="4"/>
    <b v="0"/>
    <x v="0"/>
  </r>
  <r>
    <s v="Population - 2022"/>
    <x v="447"/>
    <x v="3"/>
    <x v="18"/>
    <n v="18269"/>
    <n v="230"/>
    <b v="0"/>
    <x v="4"/>
    <b v="0"/>
    <x v="0"/>
  </r>
  <r>
    <s v="Population - 2022"/>
    <x v="448"/>
    <x v="3"/>
    <x v="18"/>
    <n v="18270"/>
    <n v="470"/>
    <b v="0"/>
    <x v="4"/>
    <b v="0"/>
    <x v="0"/>
  </r>
  <r>
    <s v="Population - 2022"/>
    <x v="449"/>
    <x v="3"/>
    <x v="18"/>
    <n v="18158"/>
    <n v="602"/>
    <b v="0"/>
    <x v="4"/>
    <b v="0"/>
    <x v="0"/>
  </r>
  <r>
    <s v="Population - 2022"/>
    <x v="450"/>
    <x v="3"/>
    <x v="18"/>
    <n v="18159"/>
    <n v="427"/>
    <b v="0"/>
    <x v="4"/>
    <b v="0"/>
    <x v="0"/>
  </r>
  <r>
    <s v="Population - 2022"/>
    <x v="451"/>
    <x v="3"/>
    <x v="18"/>
    <n v="18161"/>
    <n v="1441"/>
    <b v="1"/>
    <x v="4"/>
    <b v="0"/>
    <x v="0"/>
  </r>
  <r>
    <s v="Population - 2022"/>
    <x v="452"/>
    <x v="3"/>
    <x v="18"/>
    <n v="18162"/>
    <n v="2246"/>
    <b v="0"/>
    <x v="4"/>
    <b v="0"/>
    <x v="0"/>
  </r>
  <r>
    <s v="Population - 2022"/>
    <x v="453"/>
    <x v="3"/>
    <x v="18"/>
    <n v="18272"/>
    <n v="351"/>
    <b v="0"/>
    <x v="4"/>
    <b v="0"/>
    <x v="0"/>
  </r>
  <r>
    <s v="Population - 2022"/>
    <x v="454"/>
    <x v="3"/>
    <x v="18"/>
    <n v="18163"/>
    <n v="368"/>
    <b v="0"/>
    <x v="4"/>
    <b v="0"/>
    <x v="0"/>
  </r>
  <r>
    <s v="Population - 2022"/>
    <x v="455"/>
    <x v="3"/>
    <x v="18"/>
    <n v="18273"/>
    <n v="335"/>
    <b v="0"/>
    <x v="4"/>
    <b v="0"/>
    <x v="0"/>
  </r>
  <r>
    <s v="Population - 2022"/>
    <x v="456"/>
    <x v="3"/>
    <x v="18"/>
    <n v="18164"/>
    <n v="345"/>
    <b v="1"/>
    <x v="4"/>
    <b v="0"/>
    <x v="0"/>
  </r>
  <r>
    <s v="Population - 2022"/>
    <x v="457"/>
    <x v="3"/>
    <x v="18"/>
    <n v="18165"/>
    <n v="319"/>
    <b v="0"/>
    <x v="4"/>
    <b v="0"/>
    <x v="0"/>
  </r>
  <r>
    <s v="Population - 2022"/>
    <x v="458"/>
    <x v="3"/>
    <x v="18"/>
    <n v="18274"/>
    <n v="633"/>
    <b v="0"/>
    <x v="4"/>
    <b v="0"/>
    <x v="0"/>
  </r>
  <r>
    <s v="Population - 2022"/>
    <x v="459"/>
    <x v="3"/>
    <x v="18"/>
    <n v="18166"/>
    <n v="505"/>
    <b v="0"/>
    <x v="4"/>
    <b v="0"/>
    <x v="0"/>
  </r>
  <r>
    <s v="Population - 2022"/>
    <x v="460"/>
    <x v="3"/>
    <x v="18"/>
    <n v="18167"/>
    <n v="450"/>
    <b v="0"/>
    <x v="4"/>
    <b v="0"/>
    <x v="0"/>
  </r>
  <r>
    <s v="Population - 2022"/>
    <x v="461"/>
    <x v="3"/>
    <x v="18"/>
    <n v="18168"/>
    <n v="691"/>
    <b v="0"/>
    <x v="4"/>
    <b v="0"/>
    <x v="0"/>
  </r>
  <r>
    <s v="Population - 2022"/>
    <x v="135"/>
    <x v="3"/>
    <x v="18"/>
    <n v="18236"/>
    <n v="458"/>
    <b v="1"/>
    <x v="4"/>
    <b v="0"/>
    <x v="0"/>
  </r>
  <r>
    <s v="Population - 2022"/>
    <x v="262"/>
    <x v="3"/>
    <x v="18"/>
    <n v="18170"/>
    <n v="1588"/>
    <b v="1"/>
    <x v="4"/>
    <b v="0"/>
    <x v="0"/>
  </r>
  <r>
    <s v="Population - 2022"/>
    <x v="462"/>
    <x v="3"/>
    <x v="18"/>
    <n v="18171"/>
    <n v="1002"/>
    <b v="1"/>
    <x v="4"/>
    <b v="0"/>
    <x v="0"/>
  </r>
  <r>
    <s v="Population - 2022"/>
    <x v="463"/>
    <x v="3"/>
    <x v="18"/>
    <n v="18275"/>
    <n v="552"/>
    <b v="0"/>
    <x v="4"/>
    <b v="0"/>
    <x v="0"/>
  </r>
  <r>
    <s v="Population - 2022"/>
    <x v="464"/>
    <x v="3"/>
    <x v="18"/>
    <n v="18239"/>
    <n v="4422"/>
    <b v="0"/>
    <x v="4"/>
    <b v="0"/>
    <x v="0"/>
  </r>
  <r>
    <s v="Population - 2022"/>
    <x v="465"/>
    <x v="3"/>
    <x v="18"/>
    <n v="18173"/>
    <n v="376"/>
    <b v="0"/>
    <x v="4"/>
    <b v="0"/>
    <x v="0"/>
  </r>
  <r>
    <s v="Population - 2022"/>
    <x v="466"/>
    <x v="3"/>
    <x v="18"/>
    <n v="18174"/>
    <n v="168"/>
    <b v="0"/>
    <x v="4"/>
    <b v="0"/>
    <x v="0"/>
  </r>
  <r>
    <s v="Population - 2022"/>
    <x v="467"/>
    <x v="3"/>
    <x v="18"/>
    <n v="18276"/>
    <n v="435"/>
    <b v="0"/>
    <x v="4"/>
    <b v="0"/>
    <x v="0"/>
  </r>
  <r>
    <s v="Population - 2022"/>
    <x v="468"/>
    <x v="3"/>
    <x v="18"/>
    <n v="18242"/>
    <n v="625"/>
    <b v="0"/>
    <x v="4"/>
    <b v="0"/>
    <x v="0"/>
  </r>
  <r>
    <s v="Population - 2022"/>
    <x v="469"/>
    <x v="3"/>
    <x v="18"/>
    <n v="18176"/>
    <n v="452"/>
    <b v="0"/>
    <x v="4"/>
    <b v="0"/>
    <x v="0"/>
  </r>
  <r>
    <s v="Population - 2022"/>
    <x v="53"/>
    <x v="3"/>
    <x v="18"/>
    <n v="18177"/>
    <n v="507"/>
    <b v="1"/>
    <x v="4"/>
    <b v="0"/>
    <x v="0"/>
  </r>
  <r>
    <s v="Population - 2022"/>
    <x v="470"/>
    <x v="3"/>
    <x v="13"/>
    <n v="18197"/>
    <n v="531"/>
    <b v="0"/>
    <x v="4"/>
    <b v="0"/>
    <x v="0"/>
  </r>
  <r>
    <s v="Population - 2022"/>
    <x v="471"/>
    <x v="3"/>
    <x v="13"/>
    <n v="18198"/>
    <n v="1515"/>
    <b v="1"/>
    <x v="4"/>
    <b v="0"/>
    <x v="0"/>
  </r>
  <r>
    <s v="Population - 2022"/>
    <x v="472"/>
    <x v="3"/>
    <x v="13"/>
    <n v="18218"/>
    <n v="975"/>
    <b v="0"/>
    <x v="4"/>
    <b v="0"/>
    <x v="0"/>
  </r>
  <r>
    <s v="Population - 2022"/>
    <x v="473"/>
    <x v="3"/>
    <x v="13"/>
    <n v="18012"/>
    <n v="1789"/>
    <b v="0"/>
    <x v="4"/>
    <b v="0"/>
    <x v="0"/>
  </r>
  <r>
    <s v="Population - 2022"/>
    <x v="474"/>
    <x v="3"/>
    <x v="13"/>
    <n v="18108"/>
    <n v="203"/>
    <b v="0"/>
    <x v="4"/>
    <b v="0"/>
    <x v="0"/>
  </r>
  <r>
    <s v="Population - 2022"/>
    <x v="475"/>
    <x v="3"/>
    <x v="13"/>
    <n v="18109"/>
    <n v="280"/>
    <b v="0"/>
    <x v="4"/>
    <b v="0"/>
    <x v="0"/>
  </r>
  <r>
    <s v="Population - 2022"/>
    <x v="476"/>
    <x v="3"/>
    <x v="13"/>
    <n v="18265"/>
    <n v="528"/>
    <b v="0"/>
    <x v="4"/>
    <b v="0"/>
    <x v="0"/>
  </r>
  <r>
    <s v="Population - 2022"/>
    <x v="477"/>
    <x v="3"/>
    <x v="13"/>
    <n v="18201"/>
    <n v="724"/>
    <b v="0"/>
    <x v="4"/>
    <b v="0"/>
    <x v="0"/>
  </r>
  <r>
    <s v="Population - 2022"/>
    <x v="478"/>
    <x v="3"/>
    <x v="13"/>
    <n v="18110"/>
    <n v="535"/>
    <b v="0"/>
    <x v="4"/>
    <b v="0"/>
    <x v="0"/>
  </r>
  <r>
    <s v="Population - 2022"/>
    <x v="479"/>
    <x v="3"/>
    <x v="13"/>
    <n v="18200"/>
    <n v="332"/>
    <b v="0"/>
    <x v="4"/>
    <b v="0"/>
    <x v="0"/>
  </r>
  <r>
    <s v="Population - 2022"/>
    <x v="480"/>
    <x v="3"/>
    <x v="13"/>
    <n v="18212"/>
    <n v="735"/>
    <b v="0"/>
    <x v="4"/>
    <b v="0"/>
    <x v="0"/>
  </r>
  <r>
    <s v="Population - 2022"/>
    <x v="481"/>
    <x v="3"/>
    <x v="13"/>
    <n v="18202"/>
    <n v="211"/>
    <b v="0"/>
    <x v="4"/>
    <b v="0"/>
    <x v="0"/>
  </r>
  <r>
    <s v="Population - 2022"/>
    <x v="482"/>
    <x v="3"/>
    <x v="13"/>
    <n v="18203"/>
    <n v="883"/>
    <b v="0"/>
    <x v="4"/>
    <b v="0"/>
    <x v="0"/>
  </r>
  <r>
    <s v="Population - 2022"/>
    <x v="483"/>
    <x v="3"/>
    <x v="13"/>
    <n v="18204"/>
    <n v="599"/>
    <b v="0"/>
    <x v="4"/>
    <b v="0"/>
    <x v="0"/>
  </r>
  <r>
    <s v="Population - 2022"/>
    <x v="484"/>
    <x v="3"/>
    <x v="13"/>
    <n v="18266"/>
    <n v="1009"/>
    <b v="0"/>
    <x v="4"/>
    <b v="0"/>
    <x v="0"/>
  </r>
  <r>
    <s v="Population - 2022"/>
    <x v="485"/>
    <x v="3"/>
    <x v="13"/>
    <n v="18205"/>
    <n v="247"/>
    <b v="0"/>
    <x v="4"/>
    <b v="0"/>
    <x v="0"/>
  </r>
  <r>
    <s v="Population - 2022"/>
    <x v="486"/>
    <x v="3"/>
    <x v="13"/>
    <n v="18271"/>
    <n v="1999"/>
    <b v="0"/>
    <x v="4"/>
    <b v="0"/>
    <x v="0"/>
  </r>
  <r>
    <s v="Population - 2022"/>
    <x v="487"/>
    <x v="3"/>
    <x v="13"/>
    <n v="18206"/>
    <n v="469"/>
    <b v="0"/>
    <x v="4"/>
    <b v="0"/>
    <x v="0"/>
  </r>
  <r>
    <s v="Population - 2022"/>
    <x v="488"/>
    <x v="3"/>
    <x v="13"/>
    <n v="18208"/>
    <n v="301"/>
    <b v="0"/>
    <x v="4"/>
    <b v="0"/>
    <x v="0"/>
  </r>
  <r>
    <s v="Population - 2022"/>
    <x v="489"/>
    <x v="3"/>
    <x v="13"/>
    <n v="18209"/>
    <n v="584"/>
    <b v="0"/>
    <x v="4"/>
    <b v="0"/>
    <x v="0"/>
  </r>
  <r>
    <s v="Population - 2022"/>
    <x v="490"/>
    <x v="3"/>
    <x v="13"/>
    <n v="18210"/>
    <n v="791"/>
    <b v="0"/>
    <x v="4"/>
    <b v="0"/>
    <x v="0"/>
  </r>
  <r>
    <s v="Population - 2022"/>
    <x v="491"/>
    <x v="3"/>
    <x v="13"/>
    <n v="18022"/>
    <n v="1344"/>
    <b v="1"/>
    <x v="4"/>
    <b v="0"/>
    <x v="0"/>
  </r>
  <r>
    <s v="Population - 2022"/>
    <x v="492"/>
    <x v="3"/>
    <x v="13"/>
    <n v="18211"/>
    <n v="896"/>
    <b v="1"/>
    <x v="4"/>
    <b v="0"/>
    <x v="0"/>
  </r>
  <r>
    <s v="Population - 2022"/>
    <x v="493"/>
    <x v="3"/>
    <x v="13"/>
    <n v="18213"/>
    <n v="889"/>
    <b v="0"/>
    <x v="4"/>
    <b v="0"/>
    <x v="0"/>
  </r>
  <r>
    <s v="Population - 2022"/>
    <x v="494"/>
    <x v="3"/>
    <x v="13"/>
    <n v="18005"/>
    <n v="4382"/>
    <b v="0"/>
    <x v="4"/>
    <b v="0"/>
    <x v="0"/>
  </r>
  <r>
    <s v="Population - 2022"/>
    <x v="495"/>
    <x v="3"/>
    <x v="13"/>
    <n v="18214"/>
    <n v="1148"/>
    <b v="0"/>
    <x v="4"/>
    <b v="0"/>
    <x v="0"/>
  </r>
  <r>
    <s v="Population - 2022"/>
    <x v="496"/>
    <x v="3"/>
    <x v="13"/>
    <n v="18215"/>
    <n v="508"/>
    <b v="0"/>
    <x v="4"/>
    <b v="0"/>
    <x v="0"/>
  </r>
  <r>
    <s v="Population - 2022"/>
    <x v="497"/>
    <x v="3"/>
    <x v="13"/>
    <n v="18216"/>
    <n v="727"/>
    <b v="0"/>
    <x v="4"/>
    <b v="0"/>
    <x v="0"/>
  </r>
  <r>
    <s v="Population - 2022"/>
    <x v="498"/>
    <x v="3"/>
    <x v="13"/>
    <n v="18027"/>
    <n v="1579"/>
    <b v="0"/>
    <x v="4"/>
    <b v="0"/>
    <x v="0"/>
  </r>
  <r>
    <s v="Population - 2022"/>
    <x v="499"/>
    <x v="3"/>
    <x v="13"/>
    <n v="18219"/>
    <n v="637"/>
    <b v="0"/>
    <x v="4"/>
    <b v="0"/>
    <x v="0"/>
  </r>
  <r>
    <s v="Population - 2022"/>
    <x v="500"/>
    <x v="3"/>
    <x v="13"/>
    <n v="18217"/>
    <n v="610"/>
    <b v="0"/>
    <x v="4"/>
    <b v="0"/>
    <x v="0"/>
  </r>
  <r>
    <s v="Population - 2022"/>
    <x v="501"/>
    <x v="3"/>
    <x v="13"/>
    <n v="18120"/>
    <n v="646"/>
    <b v="0"/>
    <x v="4"/>
    <b v="0"/>
    <x v="0"/>
  </r>
  <r>
    <s v="Population - 2022"/>
    <x v="502"/>
    <x v="3"/>
    <x v="13"/>
    <n v="18220"/>
    <n v="803"/>
    <b v="0"/>
    <x v="4"/>
    <b v="0"/>
    <x v="0"/>
  </r>
  <r>
    <s v="Population - 2022"/>
    <x v="503"/>
    <x v="3"/>
    <x v="13"/>
    <n v="18199"/>
    <n v="548"/>
    <b v="0"/>
    <x v="4"/>
    <b v="0"/>
    <x v="0"/>
  </r>
  <r>
    <s v="Population - 2022"/>
    <x v="504"/>
    <x v="3"/>
    <x v="14"/>
    <n v="18222"/>
    <n v="789"/>
    <b v="0"/>
    <x v="4"/>
    <b v="0"/>
    <x v="0"/>
  </r>
  <r>
    <s v="Population - 2022"/>
    <x v="505"/>
    <x v="3"/>
    <x v="14"/>
    <n v="18224"/>
    <n v="1960"/>
    <b v="0"/>
    <x v="4"/>
    <b v="0"/>
    <x v="0"/>
  </r>
  <r>
    <s v="Population - 2022"/>
    <x v="506"/>
    <x v="3"/>
    <x v="14"/>
    <n v="18225"/>
    <n v="658"/>
    <b v="0"/>
    <x v="4"/>
    <b v="0"/>
    <x v="0"/>
  </r>
  <r>
    <s v="Population - 2022"/>
    <x v="292"/>
    <x v="3"/>
    <x v="14"/>
    <n v="18226"/>
    <n v="225"/>
    <b v="1"/>
    <x v="4"/>
    <b v="0"/>
    <x v="0"/>
  </r>
  <r>
    <s v="Population - 2022"/>
    <x v="507"/>
    <x v="3"/>
    <x v="14"/>
    <n v="18152"/>
    <n v="470"/>
    <b v="0"/>
    <x v="4"/>
    <b v="0"/>
    <x v="0"/>
  </r>
  <r>
    <s v="Population - 2022"/>
    <x v="508"/>
    <x v="3"/>
    <x v="14"/>
    <n v="18227"/>
    <n v="1283"/>
    <b v="1"/>
    <x v="4"/>
    <b v="0"/>
    <x v="0"/>
  </r>
  <r>
    <s v="Population - 2022"/>
    <x v="509"/>
    <x v="3"/>
    <x v="14"/>
    <n v="18230"/>
    <n v="3038"/>
    <b v="1"/>
    <x v="4"/>
    <b v="0"/>
    <x v="0"/>
  </r>
  <r>
    <s v="Population - 2022"/>
    <x v="510"/>
    <x v="3"/>
    <x v="14"/>
    <n v="18160"/>
    <n v="219"/>
    <b v="0"/>
    <x v="4"/>
    <b v="0"/>
    <x v="0"/>
  </r>
  <r>
    <s v="Population - 2022"/>
    <x v="511"/>
    <x v="3"/>
    <x v="14"/>
    <n v="18231"/>
    <n v="406"/>
    <b v="0"/>
    <x v="4"/>
    <b v="0"/>
    <x v="0"/>
  </r>
  <r>
    <s v="Population - 2022"/>
    <x v="512"/>
    <x v="3"/>
    <x v="14"/>
    <n v="18232"/>
    <n v="703"/>
    <b v="0"/>
    <x v="4"/>
    <b v="0"/>
    <x v="0"/>
  </r>
  <r>
    <s v="Population - 2022"/>
    <x v="513"/>
    <x v="3"/>
    <x v="14"/>
    <n v="18233"/>
    <n v="1140"/>
    <b v="0"/>
    <x v="4"/>
    <b v="0"/>
    <x v="0"/>
  </r>
  <r>
    <s v="Population - 2022"/>
    <x v="514"/>
    <x v="3"/>
    <x v="14"/>
    <n v="18234"/>
    <n v="631"/>
    <b v="0"/>
    <x v="4"/>
    <b v="0"/>
    <x v="0"/>
  </r>
  <r>
    <s v="Population - 2022"/>
    <x v="515"/>
    <x v="3"/>
    <x v="14"/>
    <n v="18006"/>
    <n v="6498"/>
    <b v="0"/>
    <x v="4"/>
    <b v="0"/>
    <x v="0"/>
  </r>
  <r>
    <s v="Population - 2022"/>
    <x v="516"/>
    <x v="3"/>
    <x v="14"/>
    <n v="18235"/>
    <n v="5021"/>
    <b v="0"/>
    <x v="4"/>
    <b v="0"/>
    <x v="0"/>
  </r>
  <r>
    <s v="Population - 2022"/>
    <x v="517"/>
    <x v="3"/>
    <x v="14"/>
    <n v="18007"/>
    <n v="2844"/>
    <b v="0"/>
    <x v="4"/>
    <b v="0"/>
    <x v="0"/>
  </r>
  <r>
    <s v="Population - 2022"/>
    <x v="518"/>
    <x v="3"/>
    <x v="14"/>
    <n v="18169"/>
    <n v="97"/>
    <b v="0"/>
    <x v="4"/>
    <b v="0"/>
    <x v="0"/>
  </r>
  <r>
    <s v="Population - 2022"/>
    <x v="519"/>
    <x v="3"/>
    <x v="14"/>
    <n v="18172"/>
    <n v="495"/>
    <b v="0"/>
    <x v="4"/>
    <b v="0"/>
    <x v="0"/>
  </r>
  <r>
    <s v="Population - 2022"/>
    <x v="520"/>
    <x v="3"/>
    <x v="14"/>
    <n v="18244"/>
    <n v="335"/>
    <b v="0"/>
    <x v="4"/>
    <b v="0"/>
    <x v="0"/>
  </r>
  <r>
    <s v="Population - 2022"/>
    <x v="521"/>
    <x v="3"/>
    <x v="14"/>
    <n v="18175"/>
    <n v="519"/>
    <b v="0"/>
    <x v="4"/>
    <b v="0"/>
    <x v="0"/>
  </r>
  <r>
    <s v="Population - 2022"/>
    <x v="522"/>
    <x v="3"/>
    <x v="19"/>
    <n v="18320"/>
    <n v="760"/>
    <b v="1"/>
    <x v="4"/>
    <b v="0"/>
    <x v="0"/>
  </r>
  <r>
    <s v="Population - 2022"/>
    <x v="30"/>
    <x v="3"/>
    <x v="19"/>
    <n v="18246"/>
    <n v="626"/>
    <b v="1"/>
    <x v="4"/>
    <b v="0"/>
    <x v="0"/>
  </r>
  <r>
    <s v="Population - 2022"/>
    <x v="523"/>
    <x v="3"/>
    <x v="19"/>
    <n v="18247"/>
    <n v="1987"/>
    <b v="0"/>
    <x v="4"/>
    <b v="0"/>
    <x v="0"/>
  </r>
  <r>
    <s v="Population - 2022"/>
    <x v="524"/>
    <x v="3"/>
    <x v="19"/>
    <n v="18248"/>
    <n v="356"/>
    <b v="0"/>
    <x v="4"/>
    <b v="0"/>
    <x v="0"/>
  </r>
  <r>
    <s v="Population - 2022"/>
    <x v="525"/>
    <x v="3"/>
    <x v="19"/>
    <n v="18250"/>
    <n v="1036"/>
    <b v="0"/>
    <x v="4"/>
    <b v="0"/>
    <x v="0"/>
  </r>
  <r>
    <s v="Population - 2022"/>
    <x v="526"/>
    <x v="3"/>
    <x v="19"/>
    <n v="18251"/>
    <n v="217"/>
    <b v="0"/>
    <x v="4"/>
    <b v="0"/>
    <x v="0"/>
  </r>
  <r>
    <s v="Population - 2022"/>
    <x v="527"/>
    <x v="3"/>
    <x v="19"/>
    <n v="18321"/>
    <n v="1230"/>
    <b v="0"/>
    <x v="4"/>
    <b v="0"/>
    <x v="0"/>
  </r>
  <r>
    <s v="Population - 2022"/>
    <x v="528"/>
    <x v="3"/>
    <x v="19"/>
    <n v="18252"/>
    <n v="4711"/>
    <b v="0"/>
    <x v="4"/>
    <b v="0"/>
    <x v="0"/>
  </r>
  <r>
    <s v="Population - 2022"/>
    <x v="529"/>
    <x v="3"/>
    <x v="19"/>
    <n v="18253"/>
    <n v="2733"/>
    <b v="0"/>
    <x v="4"/>
    <b v="0"/>
    <x v="0"/>
  </r>
  <r>
    <s v="Population - 2022"/>
    <x v="182"/>
    <x v="3"/>
    <x v="19"/>
    <n v="18254"/>
    <n v="263"/>
    <b v="1"/>
    <x v="4"/>
    <b v="0"/>
    <x v="0"/>
  </r>
  <r>
    <s v="Population - 2022"/>
    <x v="530"/>
    <x v="3"/>
    <x v="19"/>
    <n v="18255"/>
    <n v="821"/>
    <b v="0"/>
    <x v="4"/>
    <b v="0"/>
    <x v="0"/>
  </r>
  <r>
    <s v="Population - 2022"/>
    <x v="531"/>
    <x v="3"/>
    <x v="19"/>
    <n v="18256"/>
    <n v="684"/>
    <b v="0"/>
    <x v="4"/>
    <b v="0"/>
    <x v="0"/>
  </r>
  <r>
    <s v="Population - 2022"/>
    <x v="532"/>
    <x v="3"/>
    <x v="19"/>
    <n v="18257"/>
    <n v="3026"/>
    <b v="0"/>
    <x v="4"/>
    <b v="0"/>
    <x v="0"/>
  </r>
  <r>
    <s v="Population - 2022"/>
    <x v="533"/>
    <x v="3"/>
    <x v="19"/>
    <n v="18258"/>
    <n v="602"/>
    <b v="1"/>
    <x v="4"/>
    <b v="0"/>
    <x v="0"/>
  </r>
  <r>
    <s v="Population - 2022"/>
    <x v="534"/>
    <x v="3"/>
    <x v="19"/>
    <n v="18322"/>
    <n v="209"/>
    <b v="0"/>
    <x v="4"/>
    <b v="0"/>
    <x v="0"/>
  </r>
  <r>
    <s v="Population - 2022"/>
    <x v="289"/>
    <x v="3"/>
    <x v="19"/>
    <n v="18323"/>
    <n v="1557"/>
    <b v="1"/>
    <x v="4"/>
    <b v="0"/>
    <x v="0"/>
  </r>
  <r>
    <s v="Population - 2022"/>
    <x v="535"/>
    <x v="3"/>
    <x v="19"/>
    <n v="18324"/>
    <n v="1044"/>
    <b v="0"/>
    <x v="4"/>
    <b v="0"/>
    <x v="0"/>
  </r>
  <r>
    <s v="Population - 2022"/>
    <x v="536"/>
    <x v="3"/>
    <x v="19"/>
    <n v="18259"/>
    <n v="1110"/>
    <b v="0"/>
    <x v="4"/>
    <b v="0"/>
    <x v="0"/>
  </r>
  <r>
    <s v="Population - 2022"/>
    <x v="537"/>
    <x v="3"/>
    <x v="19"/>
    <n v="18260"/>
    <n v="10048"/>
    <b v="0"/>
    <x v="4"/>
    <b v="0"/>
    <x v="0"/>
  </r>
  <r>
    <s v="Population - 2022"/>
    <x v="538"/>
    <x v="3"/>
    <x v="19"/>
    <n v="18008"/>
    <n v="3784"/>
    <b v="0"/>
    <x v="4"/>
    <b v="0"/>
    <x v="0"/>
  </r>
  <r>
    <s v="Population - 2022"/>
    <x v="539"/>
    <x v="3"/>
    <x v="19"/>
    <n v="18261"/>
    <n v="789"/>
    <b v="0"/>
    <x v="4"/>
    <b v="0"/>
    <x v="0"/>
  </r>
  <r>
    <s v="Population - 2022"/>
    <x v="540"/>
    <x v="3"/>
    <x v="19"/>
    <n v="18262"/>
    <n v="1361"/>
    <b v="0"/>
    <x v="4"/>
    <b v="0"/>
    <x v="0"/>
  </r>
  <r>
    <s v="Population - 2022"/>
    <x v="541"/>
    <x v="3"/>
    <x v="19"/>
    <n v="18263"/>
    <n v="706"/>
    <b v="0"/>
    <x v="4"/>
    <b v="0"/>
    <x v="0"/>
  </r>
  <r>
    <s v="Population - 2022"/>
    <x v="542"/>
    <x v="3"/>
    <x v="19"/>
    <n v="18264"/>
    <n v="621"/>
    <b v="0"/>
    <x v="4"/>
    <b v="0"/>
    <x v="0"/>
  </r>
  <r>
    <s v="Population - 2022"/>
    <x v="543"/>
    <x v="3"/>
    <x v="19"/>
    <n v="18325"/>
    <n v="1373"/>
    <b v="0"/>
    <x v="4"/>
    <b v="0"/>
    <x v="0"/>
  </r>
  <r>
    <s v="Population - 2022"/>
    <x v="544"/>
    <x v="3"/>
    <x v="19"/>
    <n v="18010"/>
    <n v="7653"/>
    <b v="0"/>
    <x v="4"/>
    <b v="0"/>
    <x v="0"/>
  </r>
  <r>
    <s v="Population - 2022"/>
    <x v="545"/>
    <x v="3"/>
    <x v="20"/>
    <n v="18055"/>
    <n v="842"/>
    <b v="0"/>
    <x v="4"/>
    <b v="0"/>
    <x v="0"/>
  </r>
  <r>
    <s v="Population - 2022"/>
    <x v="546"/>
    <x v="3"/>
    <x v="20"/>
    <n v="18056"/>
    <n v="400"/>
    <b v="0"/>
    <x v="4"/>
    <b v="0"/>
    <x v="0"/>
  </r>
  <r>
    <s v="Population - 2022"/>
    <x v="547"/>
    <x v="3"/>
    <x v="20"/>
    <n v="18105"/>
    <n v="376"/>
    <b v="0"/>
    <x v="4"/>
    <b v="0"/>
    <x v="0"/>
  </r>
  <r>
    <s v="Population - 2022"/>
    <x v="548"/>
    <x v="3"/>
    <x v="20"/>
    <n v="18106"/>
    <n v="722"/>
    <b v="0"/>
    <x v="4"/>
    <b v="0"/>
    <x v="0"/>
  </r>
  <r>
    <s v="Population - 2022"/>
    <x v="549"/>
    <x v="3"/>
    <x v="20"/>
    <n v="18107"/>
    <n v="865"/>
    <b v="0"/>
    <x v="4"/>
    <b v="0"/>
    <x v="0"/>
  </r>
  <r>
    <s v="Population - 2022"/>
    <x v="550"/>
    <x v="3"/>
    <x v="20"/>
    <n v="18017"/>
    <n v="315"/>
    <b v="0"/>
    <x v="4"/>
    <b v="0"/>
    <x v="0"/>
  </r>
  <r>
    <s v="Population - 2022"/>
    <x v="551"/>
    <x v="3"/>
    <x v="20"/>
    <n v="18058"/>
    <n v="400"/>
    <b v="1"/>
    <x v="4"/>
    <b v="0"/>
    <x v="0"/>
  </r>
  <r>
    <s v="Population - 2022"/>
    <x v="552"/>
    <x v="3"/>
    <x v="20"/>
    <n v="18291"/>
    <n v="344"/>
    <b v="0"/>
    <x v="4"/>
    <b v="0"/>
    <x v="0"/>
  </r>
  <r>
    <s v="Population - 2022"/>
    <x v="553"/>
    <x v="3"/>
    <x v="20"/>
    <n v="18292"/>
    <n v="822"/>
    <b v="0"/>
    <x v="4"/>
    <b v="0"/>
    <x v="0"/>
  </r>
  <r>
    <s v="Population - 2022"/>
    <x v="554"/>
    <x v="3"/>
    <x v="20"/>
    <n v="18293"/>
    <n v="550"/>
    <b v="0"/>
    <x v="4"/>
    <b v="0"/>
    <x v="0"/>
  </r>
  <r>
    <s v="Population - 2022"/>
    <x v="555"/>
    <x v="3"/>
    <x v="20"/>
    <n v="18111"/>
    <n v="493"/>
    <b v="1"/>
    <x v="4"/>
    <b v="0"/>
    <x v="0"/>
  </r>
  <r>
    <s v="Population - 2022"/>
    <x v="556"/>
    <x v="3"/>
    <x v="20"/>
    <n v="18059"/>
    <n v="258"/>
    <b v="0"/>
    <x v="4"/>
    <b v="0"/>
    <x v="0"/>
  </r>
  <r>
    <s v="Population - 2022"/>
    <x v="557"/>
    <x v="3"/>
    <x v="20"/>
    <n v="18290"/>
    <n v="309"/>
    <b v="0"/>
    <x v="4"/>
    <b v="0"/>
    <x v="0"/>
  </r>
  <r>
    <s v="Population - 2022"/>
    <x v="558"/>
    <x v="3"/>
    <x v="20"/>
    <n v="18060"/>
    <n v="2207"/>
    <b v="0"/>
    <x v="4"/>
    <b v="0"/>
    <x v="0"/>
  </r>
  <r>
    <s v="Population - 2022"/>
    <x v="559"/>
    <x v="3"/>
    <x v="20"/>
    <n v="18001"/>
    <n v="4449"/>
    <b v="0"/>
    <x v="4"/>
    <b v="0"/>
    <x v="0"/>
  </r>
  <r>
    <s v="Population - 2022"/>
    <x v="560"/>
    <x v="3"/>
    <x v="20"/>
    <n v="18295"/>
    <n v="380"/>
    <b v="1"/>
    <x v="4"/>
    <b v="0"/>
    <x v="0"/>
  </r>
  <r>
    <s v="Population - 2022"/>
    <x v="561"/>
    <x v="3"/>
    <x v="20"/>
    <n v="18061"/>
    <n v="698"/>
    <b v="1"/>
    <x v="4"/>
    <b v="0"/>
    <x v="0"/>
  </r>
  <r>
    <s v="Population - 2022"/>
    <x v="562"/>
    <x v="3"/>
    <x v="20"/>
    <n v="18112"/>
    <n v="441"/>
    <b v="0"/>
    <x v="4"/>
    <b v="0"/>
    <x v="0"/>
  </r>
  <r>
    <s v="Population - 2022"/>
    <x v="563"/>
    <x v="3"/>
    <x v="20"/>
    <n v="18063"/>
    <n v="547"/>
    <b v="1"/>
    <x v="4"/>
    <b v="0"/>
    <x v="0"/>
  </r>
  <r>
    <s v="Population - 2022"/>
    <x v="564"/>
    <x v="3"/>
    <x v="20"/>
    <n v="18296"/>
    <n v="391"/>
    <b v="1"/>
    <x v="4"/>
    <b v="0"/>
    <x v="0"/>
  </r>
  <r>
    <s v="Population - 2022"/>
    <x v="564"/>
    <x v="3"/>
    <x v="20"/>
    <n v="18113"/>
    <n v="269"/>
    <b v="1"/>
    <x v="4"/>
    <b v="0"/>
    <x v="0"/>
  </r>
  <r>
    <s v="Population - 2022"/>
    <x v="565"/>
    <x v="3"/>
    <x v="20"/>
    <n v="18114"/>
    <n v="1245"/>
    <b v="0"/>
    <x v="4"/>
    <b v="0"/>
    <x v="0"/>
  </r>
  <r>
    <s v="Population - 2022"/>
    <x v="566"/>
    <x v="3"/>
    <x v="20"/>
    <n v="18115"/>
    <n v="1544"/>
    <b v="0"/>
    <x v="4"/>
    <b v="0"/>
    <x v="0"/>
  </r>
  <r>
    <s v="Population - 2022"/>
    <x v="567"/>
    <x v="3"/>
    <x v="20"/>
    <n v="18301"/>
    <n v="607"/>
    <b v="0"/>
    <x v="4"/>
    <b v="0"/>
    <x v="0"/>
  </r>
  <r>
    <s v="Population - 2022"/>
    <x v="568"/>
    <x v="3"/>
    <x v="20"/>
    <n v="18064"/>
    <n v="542"/>
    <b v="0"/>
    <x v="4"/>
    <b v="0"/>
    <x v="0"/>
  </r>
  <r>
    <s v="Population - 2022"/>
    <x v="569"/>
    <x v="3"/>
    <x v="20"/>
    <n v="18067"/>
    <n v="332"/>
    <b v="0"/>
    <x v="4"/>
    <b v="0"/>
    <x v="0"/>
  </r>
  <r>
    <s v="Population - 2022"/>
    <x v="570"/>
    <x v="3"/>
    <x v="20"/>
    <n v="18068"/>
    <n v="579"/>
    <b v="0"/>
    <x v="4"/>
    <b v="0"/>
    <x v="0"/>
  </r>
  <r>
    <s v="Population - 2022"/>
    <x v="571"/>
    <x v="3"/>
    <x v="20"/>
    <n v="18117"/>
    <n v="436"/>
    <b v="0"/>
    <x v="4"/>
    <b v="0"/>
    <x v="0"/>
  </r>
  <r>
    <s v="Population - 2022"/>
    <x v="572"/>
    <x v="3"/>
    <x v="20"/>
    <n v="18069"/>
    <n v="325"/>
    <b v="0"/>
    <x v="4"/>
    <b v="0"/>
    <x v="0"/>
  </r>
  <r>
    <s v="Population - 2022"/>
    <x v="573"/>
    <x v="3"/>
    <x v="20"/>
    <n v="18303"/>
    <n v="547"/>
    <b v="0"/>
    <x v="4"/>
    <b v="0"/>
    <x v="0"/>
  </r>
  <r>
    <s v="Population - 2022"/>
    <x v="574"/>
    <x v="3"/>
    <x v="20"/>
    <n v="18118"/>
    <n v="585"/>
    <b v="0"/>
    <x v="4"/>
    <b v="0"/>
    <x v="0"/>
  </r>
  <r>
    <s v="Population - 2022"/>
    <x v="575"/>
    <x v="3"/>
    <x v="20"/>
    <n v="18304"/>
    <n v="805"/>
    <b v="0"/>
    <x v="4"/>
    <b v="0"/>
    <x v="0"/>
  </r>
  <r>
    <s v="Population - 2022"/>
    <x v="576"/>
    <x v="3"/>
    <x v="20"/>
    <n v="18070"/>
    <n v="571"/>
    <b v="0"/>
    <x v="4"/>
    <b v="0"/>
    <x v="0"/>
  </r>
  <r>
    <s v="Population - 2022"/>
    <x v="577"/>
    <x v="3"/>
    <x v="20"/>
    <n v="18071"/>
    <n v="1125"/>
    <b v="0"/>
    <x v="4"/>
    <b v="0"/>
    <x v="0"/>
  </r>
  <r>
    <s v="Population - 2022"/>
    <x v="578"/>
    <x v="3"/>
    <x v="20"/>
    <n v="18072"/>
    <n v="369"/>
    <b v="1"/>
    <x v="4"/>
    <b v="0"/>
    <x v="0"/>
  </r>
  <r>
    <s v="Population - 2022"/>
    <x v="579"/>
    <x v="3"/>
    <x v="20"/>
    <n v="18305"/>
    <n v="441"/>
    <b v="0"/>
    <x v="4"/>
    <b v="0"/>
    <x v="0"/>
  </r>
  <r>
    <s v="Population - 2022"/>
    <x v="580"/>
    <x v="3"/>
    <x v="20"/>
    <n v="18306"/>
    <n v="1407"/>
    <b v="0"/>
    <x v="4"/>
    <b v="0"/>
    <x v="0"/>
  </r>
  <r>
    <s v="Population - 2022"/>
    <x v="581"/>
    <x v="3"/>
    <x v="20"/>
    <n v="18009"/>
    <n v="3041"/>
    <b v="0"/>
    <x v="4"/>
    <b v="0"/>
    <x v="0"/>
  </r>
  <r>
    <s v="Population - 2022"/>
    <x v="582"/>
    <x v="3"/>
    <x v="20"/>
    <n v="18030"/>
    <n v="985"/>
    <b v="0"/>
    <x v="4"/>
    <b v="0"/>
    <x v="0"/>
  </r>
  <r>
    <s v="Population - 2022"/>
    <x v="583"/>
    <x v="3"/>
    <x v="20"/>
    <n v="18307"/>
    <n v="832"/>
    <b v="0"/>
    <x v="4"/>
    <b v="0"/>
    <x v="0"/>
  </r>
  <r>
    <s v="Population - 2022"/>
    <x v="584"/>
    <x v="3"/>
    <x v="20"/>
    <n v="18308"/>
    <n v="393"/>
    <b v="0"/>
    <x v="4"/>
    <b v="0"/>
    <x v="0"/>
  </r>
  <r>
    <s v="Population - 2022"/>
    <x v="585"/>
    <x v="4"/>
    <x v="11"/>
    <n v="18081"/>
    <n v="8095"/>
    <b v="0"/>
    <x v="3"/>
    <b v="0"/>
    <x v="0"/>
  </r>
  <r>
    <s v="Population - 2022"/>
    <x v="586"/>
    <x v="4"/>
    <x v="11"/>
    <n v="18102"/>
    <n v="4783"/>
    <b v="1"/>
    <x v="3"/>
    <b v="0"/>
    <x v="0"/>
  </r>
  <r>
    <s v="Population - 2022"/>
    <x v="587"/>
    <x v="4"/>
    <x v="11"/>
    <n v="18104"/>
    <n v="3236"/>
    <b v="1"/>
    <x v="3"/>
    <b v="0"/>
    <x v="0"/>
  </r>
  <r>
    <s v="Population - 2022"/>
    <x v="588"/>
    <x v="4"/>
    <x v="13"/>
    <n v="18097"/>
    <n v="3257"/>
    <b v="0"/>
    <x v="3"/>
    <b v="0"/>
    <x v="0"/>
  </r>
  <r>
    <s v="Population - 2022"/>
    <x v="589"/>
    <x v="4"/>
    <x v="17"/>
    <n v="18076"/>
    <n v="1956"/>
    <b v="0"/>
    <x v="4"/>
    <b v="0"/>
    <x v="0"/>
  </r>
  <r>
    <s v="Population - 2022"/>
    <x v="590"/>
    <x v="4"/>
    <x v="17"/>
    <n v="18098"/>
    <n v="1324"/>
    <b v="0"/>
    <x v="4"/>
    <b v="0"/>
    <x v="0"/>
  </r>
  <r>
    <s v="Population - 2022"/>
    <x v="591"/>
    <x v="4"/>
    <x v="13"/>
    <n v="18100"/>
    <n v="2829"/>
    <b v="0"/>
    <x v="4"/>
    <b v="0"/>
    <x v="0"/>
  </r>
  <r>
    <s v="Population - 2022"/>
    <x v="592"/>
    <x v="5"/>
    <x v="21"/>
    <n v="17011"/>
    <n v="771"/>
    <b v="0"/>
    <x v="3"/>
    <b v="0"/>
    <x v="0"/>
  </r>
  <r>
    <s v="Population - 2022"/>
    <x v="593"/>
    <x v="5"/>
    <x v="21"/>
    <n v="17012"/>
    <n v="2321"/>
    <b v="0"/>
    <x v="3"/>
    <b v="0"/>
    <x v="0"/>
  </r>
  <r>
    <s v="Population - 2022"/>
    <x v="594"/>
    <x v="5"/>
    <x v="21"/>
    <n v="17046"/>
    <n v="2846"/>
    <b v="0"/>
    <x v="3"/>
    <b v="0"/>
    <x v="0"/>
  </r>
  <r>
    <s v="Population - 2022"/>
    <x v="595"/>
    <x v="5"/>
    <x v="21"/>
    <n v="17047"/>
    <n v="1730"/>
    <b v="0"/>
    <x v="3"/>
    <b v="0"/>
    <x v="0"/>
  </r>
  <r>
    <s v="Population - 2022"/>
    <x v="596"/>
    <x v="5"/>
    <x v="21"/>
    <n v="17048"/>
    <n v="2446"/>
    <b v="0"/>
    <x v="3"/>
    <b v="0"/>
    <x v="0"/>
  </r>
  <r>
    <s v="Population - 2022"/>
    <x v="597"/>
    <x v="5"/>
    <x v="21"/>
    <n v="17051"/>
    <n v="1881"/>
    <b v="0"/>
    <x v="3"/>
    <b v="0"/>
    <x v="0"/>
  </r>
  <r>
    <s v="Population - 2022"/>
    <x v="598"/>
    <x v="5"/>
    <x v="21"/>
    <n v="17052"/>
    <n v="1357"/>
    <b v="0"/>
    <x v="3"/>
    <b v="0"/>
    <x v="0"/>
  </r>
  <r>
    <s v="Population - 2022"/>
    <x v="599"/>
    <x v="5"/>
    <x v="21"/>
    <n v="17053"/>
    <n v="878"/>
    <b v="0"/>
    <x v="3"/>
    <b v="0"/>
    <x v="0"/>
  </r>
  <r>
    <s v="Population - 2022"/>
    <x v="600"/>
    <x v="5"/>
    <x v="21"/>
    <n v="17061"/>
    <n v="2463"/>
    <b v="0"/>
    <x v="3"/>
    <b v="0"/>
    <x v="0"/>
  </r>
  <r>
    <s v="Population - 2022"/>
    <x v="601"/>
    <x v="5"/>
    <x v="21"/>
    <n v="17062"/>
    <n v="3593"/>
    <b v="0"/>
    <x v="3"/>
    <b v="0"/>
    <x v="0"/>
  </r>
  <r>
    <s v="Population - 2022"/>
    <x v="602"/>
    <x v="5"/>
    <x v="21"/>
    <n v="17064"/>
    <n v="1701"/>
    <b v="0"/>
    <x v="3"/>
    <b v="0"/>
    <x v="0"/>
  </r>
  <r>
    <s v="Population - 2022"/>
    <x v="603"/>
    <x v="5"/>
    <x v="21"/>
    <n v="17065"/>
    <n v="2702"/>
    <b v="0"/>
    <x v="3"/>
    <b v="0"/>
    <x v="0"/>
  </r>
  <r>
    <s v="Population - 2022"/>
    <x v="604"/>
    <x v="5"/>
    <x v="22"/>
    <n v="18084"/>
    <n v="1633"/>
    <b v="0"/>
    <x v="3"/>
    <b v="0"/>
    <x v="0"/>
  </r>
  <r>
    <s v="Population - 2022"/>
    <x v="605"/>
    <x v="5"/>
    <x v="22"/>
    <n v="17016"/>
    <n v="1551"/>
    <b v="0"/>
    <x v="3"/>
    <b v="0"/>
    <x v="0"/>
  </r>
  <r>
    <s v="Population - 2022"/>
    <x v="606"/>
    <x v="5"/>
    <x v="22"/>
    <n v="17019"/>
    <n v="1056"/>
    <b v="0"/>
    <x v="3"/>
    <b v="0"/>
    <x v="0"/>
  </r>
  <r>
    <s v="Population - 2022"/>
    <x v="607"/>
    <x v="5"/>
    <x v="22"/>
    <n v="17021"/>
    <n v="708"/>
    <b v="0"/>
    <x v="3"/>
    <b v="0"/>
    <x v="0"/>
  </r>
  <r>
    <s v="Population - 2022"/>
    <x v="608"/>
    <x v="5"/>
    <x v="22"/>
    <n v="17022"/>
    <n v="770"/>
    <b v="0"/>
    <x v="3"/>
    <b v="0"/>
    <x v="0"/>
  </r>
  <r>
    <s v="Population - 2022"/>
    <x v="609"/>
    <x v="5"/>
    <x v="22"/>
    <n v="17023"/>
    <n v="3440"/>
    <b v="0"/>
    <x v="3"/>
    <b v="0"/>
    <x v="0"/>
  </r>
  <r>
    <s v="Population - 2022"/>
    <x v="610"/>
    <x v="5"/>
    <x v="22"/>
    <n v="17024"/>
    <n v="2081"/>
    <b v="0"/>
    <x v="3"/>
    <b v="0"/>
    <x v="0"/>
  </r>
  <r>
    <s v="Population - 2022"/>
    <x v="611"/>
    <x v="5"/>
    <x v="22"/>
    <n v="17025"/>
    <n v="891"/>
    <b v="0"/>
    <x v="3"/>
    <b v="0"/>
    <x v="0"/>
  </r>
  <r>
    <s v="Population - 2022"/>
    <x v="612"/>
    <x v="5"/>
    <x v="22"/>
    <n v="17026"/>
    <n v="871"/>
    <b v="0"/>
    <x v="3"/>
    <b v="0"/>
    <x v="0"/>
  </r>
  <r>
    <s v="Population - 2022"/>
    <x v="613"/>
    <x v="5"/>
    <x v="22"/>
    <n v="17034"/>
    <n v="732"/>
    <b v="0"/>
    <x v="3"/>
    <b v="0"/>
    <x v="0"/>
  </r>
  <r>
    <s v="Population - 2022"/>
    <x v="614"/>
    <x v="5"/>
    <x v="22"/>
    <n v="17035"/>
    <n v="690"/>
    <b v="0"/>
    <x v="3"/>
    <b v="0"/>
    <x v="0"/>
  </r>
  <r>
    <s v="Population - 2022"/>
    <x v="615"/>
    <x v="5"/>
    <x v="22"/>
    <n v="17036"/>
    <n v="1103"/>
    <b v="0"/>
    <x v="3"/>
    <b v="0"/>
    <x v="0"/>
  </r>
  <r>
    <s v="Population - 2022"/>
    <x v="616"/>
    <x v="5"/>
    <x v="22"/>
    <n v="17037"/>
    <n v="919"/>
    <b v="0"/>
    <x v="3"/>
    <b v="0"/>
    <x v="0"/>
  </r>
  <r>
    <s v="Population - 2022"/>
    <x v="617"/>
    <x v="5"/>
    <x v="22"/>
    <n v="17038"/>
    <n v="1103"/>
    <b v="0"/>
    <x v="3"/>
    <b v="0"/>
    <x v="0"/>
  </r>
  <r>
    <s v="Population - 2022"/>
    <x v="618"/>
    <x v="5"/>
    <x v="22"/>
    <n v="17039"/>
    <n v="3972"/>
    <b v="0"/>
    <x v="3"/>
    <b v="0"/>
    <x v="0"/>
  </r>
  <r>
    <s v="Population - 2022"/>
    <x v="619"/>
    <x v="5"/>
    <x v="22"/>
    <n v="17054"/>
    <n v="3746"/>
    <b v="0"/>
    <x v="3"/>
    <b v="0"/>
    <x v="0"/>
  </r>
  <r>
    <s v="Population - 2022"/>
    <x v="620"/>
    <x v="5"/>
    <x v="22"/>
    <n v="17055"/>
    <n v="2078"/>
    <b v="0"/>
    <x v="3"/>
    <b v="0"/>
    <x v="0"/>
  </r>
  <r>
    <s v="Population - 2022"/>
    <x v="621"/>
    <x v="5"/>
    <x v="22"/>
    <n v="17056"/>
    <n v="1342"/>
    <b v="0"/>
    <x v="3"/>
    <b v="0"/>
    <x v="0"/>
  </r>
  <r>
    <s v="Population - 2022"/>
    <x v="622"/>
    <x v="5"/>
    <x v="22"/>
    <n v="18103"/>
    <n v="6243"/>
    <b v="0"/>
    <x v="3"/>
    <b v="0"/>
    <x v="0"/>
  </r>
  <r>
    <s v="Population - 2022"/>
    <x v="623"/>
    <x v="5"/>
    <x v="22"/>
    <n v="17059"/>
    <n v="769"/>
    <b v="0"/>
    <x v="3"/>
    <b v="0"/>
    <x v="0"/>
  </r>
  <r>
    <s v="Population - 2022"/>
    <x v="624"/>
    <x v="5"/>
    <x v="22"/>
    <n v="17060"/>
    <n v="988"/>
    <b v="0"/>
    <x v="3"/>
    <b v="0"/>
    <x v="0"/>
  </r>
  <r>
    <s v="Population - 2022"/>
    <x v="625"/>
    <x v="5"/>
    <x v="23"/>
    <n v="17014"/>
    <n v="1138"/>
    <b v="1"/>
    <x v="3"/>
    <b v="0"/>
    <x v="0"/>
  </r>
  <r>
    <s v="Population - 2022"/>
    <x v="626"/>
    <x v="5"/>
    <x v="23"/>
    <n v="17015"/>
    <n v="2369"/>
    <b v="1"/>
    <x v="3"/>
    <b v="0"/>
    <x v="0"/>
  </r>
  <r>
    <s v="Population - 2022"/>
    <x v="627"/>
    <x v="5"/>
    <x v="23"/>
    <n v="17027"/>
    <n v="2460"/>
    <b v="0"/>
    <x v="3"/>
    <b v="0"/>
    <x v="0"/>
  </r>
  <r>
    <s v="Population - 2022"/>
    <x v="628"/>
    <x v="5"/>
    <x v="23"/>
    <n v="17028"/>
    <n v="1181"/>
    <b v="0"/>
    <x v="3"/>
    <b v="0"/>
    <x v="0"/>
  </r>
  <r>
    <s v="Population - 2022"/>
    <x v="629"/>
    <x v="5"/>
    <x v="23"/>
    <n v="17029"/>
    <n v="2067"/>
    <b v="0"/>
    <x v="3"/>
    <b v="0"/>
    <x v="0"/>
  </r>
  <r>
    <s v="Population - 2022"/>
    <x v="630"/>
    <x v="5"/>
    <x v="23"/>
    <n v="17045"/>
    <n v="907"/>
    <b v="0"/>
    <x v="3"/>
    <b v="0"/>
    <x v="0"/>
  </r>
  <r>
    <s v="Population - 2021"/>
    <x v="631"/>
    <x v="5"/>
    <x v="24"/>
    <n v="18078"/>
    <n v="51"/>
    <b v="0"/>
    <x v="3"/>
    <b v="1"/>
    <x v="0"/>
  </r>
  <r>
    <s v="Population - 2022"/>
    <x v="632"/>
    <x v="5"/>
    <x v="24"/>
    <n v="17006"/>
    <n v="2305"/>
    <b v="0"/>
    <x v="3"/>
    <b v="0"/>
    <x v="0"/>
  </r>
  <r>
    <s v="Population - 2022"/>
    <x v="633"/>
    <x v="5"/>
    <x v="24"/>
    <n v="17007"/>
    <n v="1966"/>
    <b v="0"/>
    <x v="3"/>
    <b v="0"/>
    <x v="0"/>
  </r>
  <r>
    <s v="Population - 2022"/>
    <x v="634"/>
    <x v="5"/>
    <x v="24"/>
    <n v="17008"/>
    <n v="5064"/>
    <b v="0"/>
    <x v="3"/>
    <b v="0"/>
    <x v="0"/>
  </r>
  <r>
    <s v="Population - 2022"/>
    <x v="635"/>
    <x v="5"/>
    <x v="24"/>
    <n v="17030"/>
    <n v="805"/>
    <b v="0"/>
    <x v="3"/>
    <b v="0"/>
    <x v="0"/>
  </r>
  <r>
    <s v="Population - 2022"/>
    <x v="636"/>
    <x v="5"/>
    <x v="24"/>
    <n v="17031"/>
    <n v="843"/>
    <b v="0"/>
    <x v="3"/>
    <b v="0"/>
    <x v="0"/>
  </r>
  <r>
    <s v="Population - 2022"/>
    <x v="637"/>
    <x v="5"/>
    <x v="24"/>
    <n v="18078"/>
    <n v="361"/>
    <b v="0"/>
    <x v="5"/>
    <b v="1"/>
    <x v="0"/>
  </r>
  <r>
    <s v="Population - 2022"/>
    <x v="638"/>
    <x v="5"/>
    <x v="23"/>
    <n v="17004"/>
    <n v="684"/>
    <b v="0"/>
    <x v="4"/>
    <b v="0"/>
    <x v="0"/>
  </r>
  <r>
    <s v="Population - 2022"/>
    <x v="639"/>
    <x v="5"/>
    <x v="23"/>
    <n v="17005"/>
    <n v="849"/>
    <b v="0"/>
    <x v="4"/>
    <b v="0"/>
    <x v="0"/>
  </r>
  <r>
    <s v="Population - 2022"/>
    <x v="640"/>
    <x v="5"/>
    <x v="23"/>
    <n v="17017"/>
    <n v="1121"/>
    <b v="0"/>
    <x v="4"/>
    <b v="0"/>
    <x v="0"/>
  </r>
  <r>
    <s v="Population - 2022"/>
    <x v="641"/>
    <x v="5"/>
    <x v="23"/>
    <n v="17020"/>
    <n v="1419"/>
    <b v="0"/>
    <x v="4"/>
    <b v="0"/>
    <x v="0"/>
  </r>
  <r>
    <s v="Population - 2022"/>
    <x v="642"/>
    <x v="5"/>
    <x v="23"/>
    <n v="17033"/>
    <n v="2074"/>
    <b v="0"/>
    <x v="4"/>
    <b v="0"/>
    <x v="0"/>
  </r>
  <r>
    <s v="Population - 2022"/>
    <x v="643"/>
    <x v="5"/>
    <x v="23"/>
    <n v="17049"/>
    <n v="762"/>
    <b v="0"/>
    <x v="4"/>
    <b v="0"/>
    <x v="0"/>
  </r>
  <r>
    <s v="Population - 2022"/>
    <x v="644"/>
    <x v="5"/>
    <x v="23"/>
    <n v="17050"/>
    <n v="1637"/>
    <b v="0"/>
    <x v="4"/>
    <b v="0"/>
    <x v="0"/>
  </r>
  <r>
    <s v="Population - 2022"/>
    <x v="645"/>
    <x v="5"/>
    <x v="23"/>
    <n v="17057"/>
    <n v="2510"/>
    <b v="0"/>
    <x v="4"/>
    <b v="0"/>
    <x v="0"/>
  </r>
  <r>
    <s v="Population - 2022"/>
    <x v="646"/>
    <x v="5"/>
    <x v="23"/>
    <n v="17058"/>
    <n v="1060"/>
    <b v="0"/>
    <x v="4"/>
    <b v="0"/>
    <x v="0"/>
  </r>
  <r>
    <s v="Population - 2022"/>
    <x v="647"/>
    <x v="5"/>
    <x v="23"/>
    <n v="17063"/>
    <n v="1607"/>
    <b v="0"/>
    <x v="4"/>
    <b v="0"/>
    <x v="0"/>
  </r>
  <r>
    <s v="Population - 2022"/>
    <x v="648"/>
    <x v="5"/>
    <x v="23"/>
    <n v="17067"/>
    <n v="682"/>
    <b v="0"/>
    <x v="4"/>
    <b v="0"/>
    <x v="0"/>
  </r>
  <r>
    <s v="Population - 2022"/>
    <x v="649"/>
    <x v="5"/>
    <x v="23"/>
    <n v="17068"/>
    <n v="762"/>
    <b v="0"/>
    <x v="4"/>
    <b v="0"/>
    <x v="0"/>
  </r>
  <r>
    <s v="Population - 2022"/>
    <x v="650"/>
    <x v="5"/>
    <x v="23"/>
    <n v="17069"/>
    <n v="1056"/>
    <b v="0"/>
    <x v="4"/>
    <b v="0"/>
    <x v="0"/>
  </r>
  <r>
    <s v="Population - 2022"/>
    <x v="651"/>
    <x v="5"/>
    <x v="23"/>
    <n v="17070"/>
    <n v="2983"/>
    <b v="0"/>
    <x v="4"/>
    <b v="0"/>
    <x v="0"/>
  </r>
  <r>
    <s v="Population - 2022"/>
    <x v="652"/>
    <x v="5"/>
    <x v="23"/>
    <n v="17071"/>
    <n v="793"/>
    <b v="0"/>
    <x v="4"/>
    <b v="0"/>
    <x v="0"/>
  </r>
  <r>
    <s v="Population - 2022"/>
    <x v="653"/>
    <x v="5"/>
    <x v="23"/>
    <n v="17072"/>
    <n v="1262"/>
    <b v="0"/>
    <x v="4"/>
    <b v="0"/>
    <x v="0"/>
  </r>
  <r>
    <s v="Population - 2022"/>
    <x v="654"/>
    <x v="5"/>
    <x v="23"/>
    <n v="17073"/>
    <n v="744"/>
    <b v="0"/>
    <x v="4"/>
    <b v="0"/>
    <x v="0"/>
  </r>
  <r>
    <s v="Population - 2022"/>
    <x v="655"/>
    <x v="5"/>
    <x v="23"/>
    <n v="17074"/>
    <n v="495"/>
    <b v="0"/>
    <x v="4"/>
    <b v="0"/>
    <x v="0"/>
  </r>
  <r>
    <s v="Population - 2022"/>
    <x v="656"/>
    <x v="5"/>
    <x v="25"/>
    <n v="17001"/>
    <n v="846"/>
    <b v="0"/>
    <x v="4"/>
    <b v="0"/>
    <x v="0"/>
  </r>
  <r>
    <s v="Population - 2022"/>
    <x v="657"/>
    <x v="5"/>
    <x v="25"/>
    <n v="17002"/>
    <n v="1855"/>
    <b v="0"/>
    <x v="4"/>
    <b v="0"/>
    <x v="0"/>
  </r>
  <r>
    <s v="Population - 2022"/>
    <x v="658"/>
    <x v="5"/>
    <x v="25"/>
    <n v="17003"/>
    <n v="1682"/>
    <b v="0"/>
    <x v="4"/>
    <b v="0"/>
    <x v="0"/>
  </r>
  <r>
    <s v="Population - 2022"/>
    <x v="659"/>
    <x v="5"/>
    <x v="25"/>
    <n v="17013"/>
    <n v="1070"/>
    <b v="0"/>
    <x v="4"/>
    <b v="0"/>
    <x v="0"/>
  </r>
  <r>
    <s v="Population - 2022"/>
    <x v="660"/>
    <x v="5"/>
    <x v="25"/>
    <n v="17018"/>
    <n v="1209"/>
    <b v="0"/>
    <x v="4"/>
    <b v="0"/>
    <x v="0"/>
  </r>
  <r>
    <s v="Population - 2022"/>
    <x v="661"/>
    <x v="5"/>
    <x v="25"/>
    <n v="17040"/>
    <n v="1615"/>
    <b v="0"/>
    <x v="4"/>
    <b v="0"/>
    <x v="0"/>
  </r>
  <r>
    <s v="Population - 2022"/>
    <x v="662"/>
    <x v="5"/>
    <x v="25"/>
    <n v="17041"/>
    <n v="1178"/>
    <b v="0"/>
    <x v="4"/>
    <b v="0"/>
    <x v="0"/>
  </r>
  <r>
    <s v="Population - 2022"/>
    <x v="663"/>
    <x v="5"/>
    <x v="25"/>
    <n v="17042"/>
    <n v="5398"/>
    <b v="0"/>
    <x v="4"/>
    <b v="0"/>
    <x v="0"/>
  </r>
  <r>
    <s v="Population - 2022"/>
    <x v="664"/>
    <x v="5"/>
    <x v="25"/>
    <n v="17043"/>
    <n v="5125"/>
    <b v="0"/>
    <x v="4"/>
    <b v="0"/>
    <x v="0"/>
  </r>
  <r>
    <s v="Population - 2022"/>
    <x v="665"/>
    <x v="5"/>
    <x v="25"/>
    <n v="17044"/>
    <n v="3361"/>
    <b v="0"/>
    <x v="4"/>
    <b v="0"/>
    <x v="0"/>
  </r>
  <r>
    <s v="Population - 2022"/>
    <x v="666"/>
    <x v="5"/>
    <x v="24"/>
    <n v="17009"/>
    <n v="1513"/>
    <b v="0"/>
    <x v="4"/>
    <b v="0"/>
    <x v="0"/>
  </r>
  <r>
    <s v="Population - 2022"/>
    <x v="667"/>
    <x v="5"/>
    <x v="24"/>
    <n v="17010"/>
    <n v="3200"/>
    <b v="0"/>
    <x v="4"/>
    <b v="0"/>
    <x v="0"/>
  </r>
  <r>
    <s v="Population - 2022"/>
    <x v="668"/>
    <x v="5"/>
    <x v="24"/>
    <n v="17032"/>
    <n v="2686"/>
    <b v="0"/>
    <x v="4"/>
    <b v="0"/>
    <x v="0"/>
  </r>
  <r>
    <s v="Population - 2022"/>
    <x v="669"/>
    <x v="5"/>
    <x v="24"/>
    <n v="18096"/>
    <n v="11281"/>
    <b v="0"/>
    <x v="4"/>
    <b v="0"/>
    <x v="0"/>
  </r>
  <r>
    <s v="Population - 2022"/>
    <x v="670"/>
    <x v="5"/>
    <x v="24"/>
    <n v="17066"/>
    <n v="2277"/>
    <b v="0"/>
    <x v="4"/>
    <b v="0"/>
    <x v="0"/>
  </r>
  <r>
    <s v="Population - 2022"/>
    <x v="671"/>
    <x v="6"/>
    <x v="21"/>
    <n v="18101"/>
    <n v="9070"/>
    <b v="0"/>
    <x v="3"/>
    <b v="0"/>
    <x v="0"/>
  </r>
  <r>
    <s v="Population - 2022"/>
    <x v="672"/>
    <x v="6"/>
    <x v="22"/>
    <n v="18080"/>
    <n v="5856"/>
    <b v="0"/>
    <x v="3"/>
    <b v="0"/>
    <x v="0"/>
  </r>
  <r>
    <s v="Population - 2022"/>
    <x v="673"/>
    <x v="6"/>
    <x v="25"/>
    <n v="18086"/>
    <n v="22339"/>
    <b v="0"/>
    <x v="4"/>
    <b v="0"/>
    <x v="0"/>
  </r>
  <r>
    <s v="Population - 2022"/>
    <x v="674"/>
    <x v="6"/>
    <x v="24"/>
    <n v="18075"/>
    <n v="20538"/>
    <b v="0"/>
    <x v="4"/>
    <b v="0"/>
    <x v="0"/>
  </r>
  <r>
    <s v="Population - 2022"/>
    <x v="675"/>
    <x v="6"/>
    <x v="24"/>
    <n v="18092"/>
    <n v="6008"/>
    <b v="0"/>
    <x v="4"/>
    <b v="0"/>
    <x v="0"/>
  </r>
  <r>
    <s v="Population - 2022"/>
    <x v="676"/>
    <x v="7"/>
    <x v="26"/>
    <n v="33129"/>
    <n v="417"/>
    <b v="0"/>
    <x v="6"/>
    <b v="0"/>
    <x v="0"/>
  </r>
  <r>
    <s v="Population - 2022"/>
    <x v="677"/>
    <x v="7"/>
    <x v="27"/>
    <n v="33012"/>
    <n v="171"/>
    <b v="0"/>
    <x v="6"/>
    <b v="0"/>
    <x v="0"/>
  </r>
  <r>
    <s v="Population - 2022"/>
    <x v="678"/>
    <x v="7"/>
    <x v="28"/>
    <n v="33112"/>
    <n v="896"/>
    <b v="0"/>
    <x v="6"/>
    <b v="0"/>
    <x v="0"/>
  </r>
  <r>
    <s v="Population - 2022"/>
    <x v="679"/>
    <x v="7"/>
    <x v="26"/>
    <n v="33131"/>
    <n v="933"/>
    <b v="1"/>
    <x v="6"/>
    <b v="0"/>
    <x v="0"/>
  </r>
  <r>
    <s v="Population - 2022"/>
    <x v="680"/>
    <x v="7"/>
    <x v="29"/>
    <n v="33047"/>
    <n v="1918"/>
    <b v="0"/>
    <x v="6"/>
    <b v="0"/>
    <x v="0"/>
  </r>
  <r>
    <s v="Population - 2022"/>
    <x v="681"/>
    <x v="7"/>
    <x v="29"/>
    <n v="33031"/>
    <n v="779"/>
    <b v="0"/>
    <x v="6"/>
    <b v="0"/>
    <x v="0"/>
  </r>
  <r>
    <s v="Population - 2022"/>
    <x v="682"/>
    <x v="7"/>
    <x v="29"/>
    <n v="33046"/>
    <n v="78"/>
    <b v="0"/>
    <x v="6"/>
    <b v="0"/>
    <x v="0"/>
  </r>
  <r>
    <s v="Population - 2022"/>
    <x v="683"/>
    <x v="7"/>
    <x v="29"/>
    <n v="33053"/>
    <n v="152"/>
    <b v="0"/>
    <x v="6"/>
    <b v="0"/>
    <x v="0"/>
  </r>
  <r>
    <s v="Population - 2022"/>
    <x v="684"/>
    <x v="7"/>
    <x v="27"/>
    <n v="33058"/>
    <n v="533"/>
    <b v="0"/>
    <x v="6"/>
    <b v="0"/>
    <x v="0"/>
  </r>
  <r>
    <s v="Population - 2022"/>
    <x v="685"/>
    <x v="7"/>
    <x v="29"/>
    <n v="33061"/>
    <n v="751"/>
    <b v="0"/>
    <x v="6"/>
    <b v="0"/>
    <x v="0"/>
  </r>
  <r>
    <s v="Population - 2022"/>
    <x v="686"/>
    <x v="7"/>
    <x v="28"/>
    <n v="33128"/>
    <n v="553"/>
    <b v="0"/>
    <x v="6"/>
    <b v="0"/>
    <x v="0"/>
  </r>
  <r>
    <s v="Population - 2022"/>
    <x v="687"/>
    <x v="7"/>
    <x v="29"/>
    <n v="33039"/>
    <n v="2252"/>
    <b v="0"/>
    <x v="6"/>
    <b v="0"/>
    <x v="0"/>
  </r>
  <r>
    <s v="Population - 2022"/>
    <x v="688"/>
    <x v="7"/>
    <x v="29"/>
    <n v="33040"/>
    <n v="473"/>
    <b v="0"/>
    <x v="6"/>
    <b v="0"/>
    <x v="0"/>
  </r>
  <r>
    <s v="Population - 2022"/>
    <x v="689"/>
    <x v="7"/>
    <x v="29"/>
    <n v="33041"/>
    <n v="1254"/>
    <b v="0"/>
    <x v="6"/>
    <b v="0"/>
    <x v="0"/>
  </r>
  <r>
    <s v="Population - 2022"/>
    <x v="690"/>
    <x v="7"/>
    <x v="30"/>
    <n v="33066"/>
    <n v="667"/>
    <b v="0"/>
    <x v="6"/>
    <b v="0"/>
    <x v="0"/>
  </r>
  <r>
    <s v="Population - 2022"/>
    <x v="691"/>
    <x v="7"/>
    <x v="29"/>
    <n v="33029"/>
    <n v="805"/>
    <b v="0"/>
    <x v="6"/>
    <b v="0"/>
    <x v="0"/>
  </r>
  <r>
    <s v="Population - 2022"/>
    <x v="692"/>
    <x v="7"/>
    <x v="29"/>
    <n v="33048"/>
    <n v="291"/>
    <b v="0"/>
    <x v="6"/>
    <b v="0"/>
    <x v="0"/>
  </r>
  <r>
    <s v="Population - 2022"/>
    <x v="693"/>
    <x v="7"/>
    <x v="28"/>
    <n v="33110"/>
    <n v="716"/>
    <b v="0"/>
    <x v="6"/>
    <b v="0"/>
    <x v="0"/>
  </r>
  <r>
    <s v="Population - 2022"/>
    <x v="694"/>
    <x v="7"/>
    <x v="30"/>
    <n v="33067"/>
    <n v="1538"/>
    <b v="0"/>
    <x v="6"/>
    <b v="0"/>
    <x v="0"/>
  </r>
  <r>
    <s v="Population - 2022"/>
    <x v="695"/>
    <x v="7"/>
    <x v="31"/>
    <n v="33096"/>
    <n v="2723"/>
    <b v="0"/>
    <x v="6"/>
    <b v="0"/>
    <x v="0"/>
  </r>
  <r>
    <s v="Population - 2022"/>
    <x v="696"/>
    <x v="7"/>
    <x v="32"/>
    <n v="33068"/>
    <n v="1296"/>
    <b v="0"/>
    <x v="6"/>
    <b v="0"/>
    <x v="0"/>
  </r>
  <r>
    <s v="Population - 2022"/>
    <x v="697"/>
    <x v="7"/>
    <x v="27"/>
    <n v="33013"/>
    <n v="389"/>
    <b v="0"/>
    <x v="6"/>
    <b v="0"/>
    <x v="0"/>
  </r>
  <r>
    <s v="Population - 2022"/>
    <x v="698"/>
    <x v="7"/>
    <x v="32"/>
    <n v="33069"/>
    <n v="4025"/>
    <b v="0"/>
    <x v="6"/>
    <b v="0"/>
    <x v="0"/>
  </r>
  <r>
    <s v="Population - 2022"/>
    <x v="699"/>
    <x v="7"/>
    <x v="32"/>
    <n v="33001"/>
    <n v="3271"/>
    <b v="0"/>
    <x v="6"/>
    <b v="0"/>
    <x v="0"/>
  </r>
  <r>
    <s v="Population - 2022"/>
    <x v="700"/>
    <x v="7"/>
    <x v="32"/>
    <n v="33070"/>
    <n v="1330"/>
    <b v="0"/>
    <x v="6"/>
    <b v="0"/>
    <x v="0"/>
  </r>
  <r>
    <s v="Population - 2022"/>
    <x v="701"/>
    <x v="7"/>
    <x v="29"/>
    <n v="33033"/>
    <n v="271"/>
    <b v="0"/>
    <x v="6"/>
    <b v="0"/>
    <x v="0"/>
  </r>
  <r>
    <s v="Population - 2022"/>
    <x v="702"/>
    <x v="7"/>
    <x v="30"/>
    <n v="33071"/>
    <n v="2502"/>
    <b v="0"/>
    <x v="6"/>
    <b v="0"/>
    <x v="0"/>
  </r>
  <r>
    <s v="Population - 2022"/>
    <x v="703"/>
    <x v="7"/>
    <x v="28"/>
    <n v="33111"/>
    <n v="948"/>
    <b v="0"/>
    <x v="6"/>
    <b v="0"/>
    <x v="0"/>
  </r>
  <r>
    <s v="Population - 2022"/>
    <x v="704"/>
    <x v="7"/>
    <x v="30"/>
    <n v="33072"/>
    <n v="903"/>
    <b v="0"/>
    <x v="6"/>
    <b v="0"/>
    <x v="0"/>
  </r>
  <r>
    <s v="Population - 2022"/>
    <x v="705"/>
    <x v="7"/>
    <x v="30"/>
    <n v="33073"/>
    <n v="699"/>
    <b v="0"/>
    <x v="6"/>
    <b v="0"/>
    <x v="0"/>
  </r>
  <r>
    <s v="Population - 2022"/>
    <x v="706"/>
    <x v="7"/>
    <x v="26"/>
    <n v="33130"/>
    <n v="1254"/>
    <b v="0"/>
    <x v="6"/>
    <b v="0"/>
    <x v="0"/>
  </r>
  <r>
    <s v="Population - 2022"/>
    <x v="707"/>
    <x v="7"/>
    <x v="32"/>
    <n v="33074"/>
    <n v="1344"/>
    <b v="0"/>
    <x v="6"/>
    <b v="0"/>
    <x v="0"/>
  </r>
  <r>
    <s v="Population - 2022"/>
    <x v="708"/>
    <x v="7"/>
    <x v="31"/>
    <n v="33097"/>
    <n v="3724"/>
    <b v="0"/>
    <x v="6"/>
    <b v="0"/>
    <x v="0"/>
  </r>
  <r>
    <s v="Population - 2022"/>
    <x v="709"/>
    <x v="7"/>
    <x v="27"/>
    <n v="33055"/>
    <n v="665"/>
    <b v="0"/>
    <x v="6"/>
    <b v="0"/>
    <x v="0"/>
  </r>
  <r>
    <s v="Population - 2022"/>
    <x v="710"/>
    <x v="7"/>
    <x v="27"/>
    <n v="33056"/>
    <n v="358"/>
    <b v="0"/>
    <x v="6"/>
    <b v="0"/>
    <x v="0"/>
  </r>
  <r>
    <s v="Population - 2022"/>
    <x v="711"/>
    <x v="7"/>
    <x v="26"/>
    <n v="33132"/>
    <n v="621"/>
    <b v="0"/>
    <x v="6"/>
    <b v="0"/>
    <x v="0"/>
  </r>
  <r>
    <s v="Population - 2022"/>
    <x v="712"/>
    <x v="7"/>
    <x v="27"/>
    <n v="33014"/>
    <n v="920"/>
    <b v="1"/>
    <x v="6"/>
    <b v="0"/>
    <x v="0"/>
  </r>
  <r>
    <s v="Population - 2022"/>
    <x v="713"/>
    <x v="7"/>
    <x v="26"/>
    <n v="33133"/>
    <n v="1397"/>
    <b v="0"/>
    <x v="6"/>
    <b v="0"/>
    <x v="0"/>
  </r>
  <r>
    <s v="Population - 2022"/>
    <x v="714"/>
    <x v="7"/>
    <x v="26"/>
    <n v="33134"/>
    <n v="2145"/>
    <b v="0"/>
    <x v="6"/>
    <b v="0"/>
    <x v="0"/>
  </r>
  <r>
    <s v="Population - 2022"/>
    <x v="715"/>
    <x v="7"/>
    <x v="28"/>
    <n v="33121"/>
    <n v="294"/>
    <b v="0"/>
    <x v="6"/>
    <b v="0"/>
    <x v="0"/>
  </r>
  <r>
    <s v="Population - 2022"/>
    <x v="716"/>
    <x v="7"/>
    <x v="26"/>
    <n v="33135"/>
    <n v="2490"/>
    <b v="0"/>
    <x v="6"/>
    <b v="0"/>
    <x v="0"/>
  </r>
  <r>
    <s v="Population - 2022"/>
    <x v="717"/>
    <x v="7"/>
    <x v="27"/>
    <n v="33015"/>
    <n v="332"/>
    <b v="0"/>
    <x v="6"/>
    <b v="0"/>
    <x v="0"/>
  </r>
  <r>
    <s v="Population - 2022"/>
    <x v="718"/>
    <x v="7"/>
    <x v="31"/>
    <n v="33099"/>
    <n v="1745"/>
    <b v="0"/>
    <x v="6"/>
    <b v="0"/>
    <x v="0"/>
  </r>
  <r>
    <s v="Population - 2022"/>
    <x v="719"/>
    <x v="7"/>
    <x v="28"/>
    <n v="33113"/>
    <n v="606"/>
    <b v="0"/>
    <x v="6"/>
    <b v="0"/>
    <x v="0"/>
  </r>
  <r>
    <s v="Population - 2022"/>
    <x v="720"/>
    <x v="7"/>
    <x v="29"/>
    <n v="33030"/>
    <n v="320"/>
    <b v="0"/>
    <x v="6"/>
    <b v="0"/>
    <x v="0"/>
  </r>
  <r>
    <s v="Population - 2022"/>
    <x v="721"/>
    <x v="7"/>
    <x v="29"/>
    <n v="33042"/>
    <n v="163"/>
    <b v="0"/>
    <x v="6"/>
    <b v="0"/>
    <x v="0"/>
  </r>
  <r>
    <s v="Population - 2022"/>
    <x v="722"/>
    <x v="7"/>
    <x v="27"/>
    <n v="33043"/>
    <n v="121"/>
    <b v="0"/>
    <x v="6"/>
    <b v="0"/>
    <x v="0"/>
  </r>
  <r>
    <s v="Population - 2022"/>
    <x v="723"/>
    <x v="7"/>
    <x v="27"/>
    <n v="33044"/>
    <n v="344"/>
    <b v="0"/>
    <x v="6"/>
    <b v="0"/>
    <x v="0"/>
  </r>
  <r>
    <s v="Population - 2022"/>
    <x v="724"/>
    <x v="7"/>
    <x v="30"/>
    <n v="33075"/>
    <n v="1036"/>
    <b v="0"/>
    <x v="6"/>
    <b v="0"/>
    <x v="0"/>
  </r>
  <r>
    <s v="Population - 2022"/>
    <x v="725"/>
    <x v="7"/>
    <x v="29"/>
    <n v="33045"/>
    <n v="709"/>
    <b v="1"/>
    <x v="6"/>
    <b v="0"/>
    <x v="0"/>
  </r>
  <r>
    <s v="Population - 2022"/>
    <x v="726"/>
    <x v="7"/>
    <x v="32"/>
    <n v="33076"/>
    <n v="752"/>
    <b v="0"/>
    <x v="6"/>
    <b v="0"/>
    <x v="0"/>
  </r>
  <r>
    <s v="Population - 2022"/>
    <x v="727"/>
    <x v="7"/>
    <x v="27"/>
    <n v="33016"/>
    <n v="4133"/>
    <b v="0"/>
    <x v="6"/>
    <b v="0"/>
    <x v="0"/>
  </r>
  <r>
    <s v="Population - 2022"/>
    <x v="728"/>
    <x v="7"/>
    <x v="26"/>
    <n v="33136"/>
    <n v="1179"/>
    <b v="0"/>
    <x v="6"/>
    <b v="0"/>
    <x v="0"/>
  </r>
  <r>
    <s v="Population - 2022"/>
    <x v="729"/>
    <x v="7"/>
    <x v="29"/>
    <n v="33034"/>
    <n v="998"/>
    <b v="0"/>
    <x v="6"/>
    <b v="0"/>
    <x v="0"/>
  </r>
  <r>
    <s v="Population - 2022"/>
    <x v="730"/>
    <x v="7"/>
    <x v="29"/>
    <n v="33035"/>
    <n v="727"/>
    <b v="0"/>
    <x v="6"/>
    <b v="0"/>
    <x v="0"/>
  </r>
  <r>
    <s v="Population - 2022"/>
    <x v="731"/>
    <x v="7"/>
    <x v="30"/>
    <n v="33077"/>
    <n v="698"/>
    <b v="0"/>
    <x v="6"/>
    <b v="0"/>
    <x v="0"/>
  </r>
  <r>
    <s v="Population - 2022"/>
    <x v="732"/>
    <x v="7"/>
    <x v="27"/>
    <n v="33017"/>
    <n v="904"/>
    <b v="0"/>
    <x v="6"/>
    <b v="0"/>
    <x v="0"/>
  </r>
  <r>
    <s v="Population - 2022"/>
    <x v="733"/>
    <x v="7"/>
    <x v="27"/>
    <n v="33018"/>
    <n v="550"/>
    <b v="0"/>
    <x v="6"/>
    <b v="0"/>
    <x v="0"/>
  </r>
  <r>
    <s v="Population - 2022"/>
    <x v="734"/>
    <x v="7"/>
    <x v="31"/>
    <n v="33100"/>
    <n v="1837"/>
    <b v="0"/>
    <x v="6"/>
    <b v="0"/>
    <x v="0"/>
  </r>
  <r>
    <s v="Population - 2022"/>
    <x v="735"/>
    <x v="7"/>
    <x v="32"/>
    <n v="33078"/>
    <n v="1640"/>
    <b v="0"/>
    <x v="6"/>
    <b v="0"/>
    <x v="0"/>
  </r>
  <r>
    <s v="Population - 2022"/>
    <x v="736"/>
    <x v="7"/>
    <x v="28"/>
    <n v="33115"/>
    <n v="394"/>
    <b v="0"/>
    <x v="6"/>
    <b v="0"/>
    <x v="0"/>
  </r>
  <r>
    <s v="Population - 2022"/>
    <x v="737"/>
    <x v="7"/>
    <x v="28"/>
    <n v="33114"/>
    <n v="549"/>
    <b v="0"/>
    <x v="6"/>
    <b v="0"/>
    <x v="0"/>
  </r>
  <r>
    <s v="Population - 2022"/>
    <x v="738"/>
    <x v="7"/>
    <x v="26"/>
    <n v="33137"/>
    <n v="453"/>
    <b v="0"/>
    <x v="6"/>
    <b v="0"/>
    <x v="0"/>
  </r>
  <r>
    <s v="Population - 2022"/>
    <x v="739"/>
    <x v="7"/>
    <x v="26"/>
    <n v="33138"/>
    <n v="1118"/>
    <b v="0"/>
    <x v="6"/>
    <b v="0"/>
    <x v="0"/>
  </r>
  <r>
    <s v="Population - 2022"/>
    <x v="740"/>
    <x v="7"/>
    <x v="28"/>
    <n v="33101"/>
    <n v="209"/>
    <b v="0"/>
    <x v="6"/>
    <b v="0"/>
    <x v="0"/>
  </r>
  <r>
    <s v="Population - 2022"/>
    <x v="741"/>
    <x v="7"/>
    <x v="27"/>
    <n v="33049"/>
    <n v="713"/>
    <b v="0"/>
    <x v="6"/>
    <b v="0"/>
    <x v="0"/>
  </r>
  <r>
    <s v="Population - 2022"/>
    <x v="742"/>
    <x v="7"/>
    <x v="29"/>
    <n v="33050"/>
    <n v="695"/>
    <b v="0"/>
    <x v="6"/>
    <b v="0"/>
    <x v="0"/>
  </r>
  <r>
    <s v="Population - 2022"/>
    <x v="743"/>
    <x v="7"/>
    <x v="29"/>
    <n v="33051"/>
    <n v="165"/>
    <b v="0"/>
    <x v="6"/>
    <b v="0"/>
    <x v="0"/>
  </r>
  <r>
    <s v="Population - 2022"/>
    <x v="744"/>
    <x v="7"/>
    <x v="28"/>
    <n v="33116"/>
    <n v="243"/>
    <b v="1"/>
    <x v="6"/>
    <b v="0"/>
    <x v="0"/>
  </r>
  <r>
    <s v="Population - 2022"/>
    <x v="745"/>
    <x v="7"/>
    <x v="28"/>
    <n v="33117"/>
    <n v="515"/>
    <b v="0"/>
    <x v="6"/>
    <b v="0"/>
    <x v="0"/>
  </r>
  <r>
    <s v="Population - 2022"/>
    <x v="746"/>
    <x v="7"/>
    <x v="30"/>
    <n v="33080"/>
    <n v="858"/>
    <b v="1"/>
    <x v="6"/>
    <b v="0"/>
    <x v="0"/>
  </r>
  <r>
    <s v="Population - 2022"/>
    <x v="746"/>
    <x v="7"/>
    <x v="26"/>
    <n v="33139"/>
    <n v="1654"/>
    <b v="1"/>
    <x v="6"/>
    <b v="0"/>
    <x v="0"/>
  </r>
  <r>
    <s v="Population - 2022"/>
    <x v="747"/>
    <x v="7"/>
    <x v="30"/>
    <n v="33079"/>
    <n v="796"/>
    <b v="0"/>
    <x v="6"/>
    <b v="0"/>
    <x v="0"/>
  </r>
  <r>
    <s v="Population - 2022"/>
    <x v="748"/>
    <x v="7"/>
    <x v="30"/>
    <n v="33081"/>
    <n v="1238"/>
    <b v="0"/>
    <x v="6"/>
    <b v="0"/>
    <x v="0"/>
  </r>
  <r>
    <s v="Population - 2022"/>
    <x v="749"/>
    <x v="7"/>
    <x v="26"/>
    <n v="33140"/>
    <n v="357"/>
    <b v="0"/>
    <x v="6"/>
    <b v="0"/>
    <x v="0"/>
  </r>
  <r>
    <s v="Population - 2022"/>
    <x v="750"/>
    <x v="7"/>
    <x v="29"/>
    <n v="33036"/>
    <n v="1651"/>
    <b v="0"/>
    <x v="6"/>
    <b v="0"/>
    <x v="0"/>
  </r>
  <r>
    <s v="Population - 2022"/>
    <x v="751"/>
    <x v="7"/>
    <x v="31"/>
    <n v="33102"/>
    <n v="1249"/>
    <b v="0"/>
    <x v="6"/>
    <b v="0"/>
    <x v="0"/>
  </r>
  <r>
    <s v="Population - 2022"/>
    <x v="752"/>
    <x v="7"/>
    <x v="30"/>
    <n v="33082"/>
    <n v="1141"/>
    <b v="0"/>
    <x v="6"/>
    <b v="0"/>
    <x v="0"/>
  </r>
  <r>
    <s v="Population - 2022"/>
    <x v="753"/>
    <x v="7"/>
    <x v="28"/>
    <n v="33118"/>
    <n v="365"/>
    <b v="0"/>
    <x v="6"/>
    <b v="0"/>
    <x v="0"/>
  </r>
  <r>
    <s v="Population - 2022"/>
    <x v="754"/>
    <x v="7"/>
    <x v="27"/>
    <n v="33019"/>
    <n v="84"/>
    <b v="0"/>
    <x v="6"/>
    <b v="0"/>
    <x v="0"/>
  </r>
  <r>
    <s v="Population - 2022"/>
    <x v="755"/>
    <x v="7"/>
    <x v="27"/>
    <n v="33020"/>
    <n v="233"/>
    <b v="0"/>
    <x v="6"/>
    <b v="0"/>
    <x v="0"/>
  </r>
  <r>
    <s v="Population - 2022"/>
    <x v="756"/>
    <x v="7"/>
    <x v="32"/>
    <n v="33083"/>
    <n v="931"/>
    <b v="0"/>
    <x v="6"/>
    <b v="0"/>
    <x v="0"/>
  </r>
  <r>
    <s v="Population - 2022"/>
    <x v="757"/>
    <x v="7"/>
    <x v="32"/>
    <n v="33084"/>
    <n v="393"/>
    <b v="0"/>
    <x v="6"/>
    <b v="0"/>
    <x v="0"/>
  </r>
  <r>
    <s v="Population - 2022"/>
    <x v="758"/>
    <x v="7"/>
    <x v="29"/>
    <n v="33054"/>
    <n v="81"/>
    <b v="0"/>
    <x v="6"/>
    <b v="0"/>
    <x v="0"/>
  </r>
  <r>
    <s v="Population - 2022"/>
    <x v="759"/>
    <x v="7"/>
    <x v="29"/>
    <n v="33064"/>
    <n v="1488"/>
    <b v="0"/>
    <x v="6"/>
    <b v="0"/>
    <x v="0"/>
  </r>
  <r>
    <s v="Population - 2022"/>
    <x v="760"/>
    <x v="7"/>
    <x v="27"/>
    <n v="33021"/>
    <n v="792"/>
    <b v="0"/>
    <x v="6"/>
    <b v="0"/>
    <x v="0"/>
  </r>
  <r>
    <s v="Population - 2022"/>
    <x v="761"/>
    <x v="7"/>
    <x v="32"/>
    <n v="33085"/>
    <n v="2132"/>
    <b v="0"/>
    <x v="6"/>
    <b v="0"/>
    <x v="0"/>
  </r>
  <r>
    <s v="Population - 2022"/>
    <x v="762"/>
    <x v="7"/>
    <x v="32"/>
    <n v="33086"/>
    <n v="1829"/>
    <b v="1"/>
    <x v="6"/>
    <b v="0"/>
    <x v="0"/>
  </r>
  <r>
    <s v="Population - 2022"/>
    <x v="763"/>
    <x v="7"/>
    <x v="27"/>
    <n v="33057"/>
    <n v="2329"/>
    <b v="0"/>
    <x v="6"/>
    <b v="0"/>
    <x v="0"/>
  </r>
  <r>
    <s v="Population - 2022"/>
    <x v="764"/>
    <x v="7"/>
    <x v="28"/>
    <n v="33119"/>
    <n v="116"/>
    <b v="0"/>
    <x v="6"/>
    <b v="0"/>
    <x v="0"/>
  </r>
  <r>
    <s v="Population - 2022"/>
    <x v="765"/>
    <x v="7"/>
    <x v="26"/>
    <n v="33141"/>
    <n v="1144"/>
    <b v="0"/>
    <x v="6"/>
    <b v="0"/>
    <x v="0"/>
  </r>
  <r>
    <s v="Population - 2022"/>
    <x v="766"/>
    <x v="7"/>
    <x v="31"/>
    <n v="33103"/>
    <n v="518"/>
    <b v="0"/>
    <x v="6"/>
    <b v="0"/>
    <x v="0"/>
  </r>
  <r>
    <s v="Population - 2022"/>
    <x v="767"/>
    <x v="7"/>
    <x v="28"/>
    <n v="33120"/>
    <n v="1533"/>
    <b v="0"/>
    <x v="6"/>
    <b v="0"/>
    <x v="0"/>
  </r>
  <r>
    <s v="Population - 2022"/>
    <x v="768"/>
    <x v="7"/>
    <x v="31"/>
    <n v="33104"/>
    <n v="1037"/>
    <b v="0"/>
    <x v="6"/>
    <b v="0"/>
    <x v="0"/>
  </r>
  <r>
    <s v="Population - 2022"/>
    <x v="242"/>
    <x v="7"/>
    <x v="26"/>
    <n v="33142"/>
    <n v="1912"/>
    <b v="1"/>
    <x v="6"/>
    <b v="0"/>
    <x v="0"/>
  </r>
  <r>
    <s v="Population - 2022"/>
    <x v="769"/>
    <x v="7"/>
    <x v="27"/>
    <n v="33022"/>
    <n v="789"/>
    <b v="0"/>
    <x v="6"/>
    <b v="0"/>
    <x v="0"/>
  </r>
  <r>
    <s v="Population - 2022"/>
    <x v="770"/>
    <x v="7"/>
    <x v="29"/>
    <n v="33059"/>
    <n v="720"/>
    <b v="0"/>
    <x v="6"/>
    <b v="0"/>
    <x v="0"/>
  </r>
  <r>
    <s v="Population - 2022"/>
    <x v="771"/>
    <x v="7"/>
    <x v="31"/>
    <n v="33105"/>
    <n v="12098"/>
    <b v="0"/>
    <x v="6"/>
    <b v="0"/>
    <x v="0"/>
  </r>
  <r>
    <s v="Population - 2022"/>
    <x v="772"/>
    <x v="7"/>
    <x v="31"/>
    <n v="33003"/>
    <n v="2541"/>
    <b v="0"/>
    <x v="6"/>
    <b v="0"/>
    <x v="0"/>
  </r>
  <r>
    <s v="Population - 2022"/>
    <x v="773"/>
    <x v="7"/>
    <x v="26"/>
    <n v="33143"/>
    <n v="420"/>
    <b v="0"/>
    <x v="6"/>
    <b v="0"/>
    <x v="0"/>
  </r>
  <r>
    <s v="Population - 2022"/>
    <x v="774"/>
    <x v="7"/>
    <x v="28"/>
    <n v="33122"/>
    <n v="328"/>
    <b v="0"/>
    <x v="6"/>
    <b v="0"/>
    <x v="0"/>
  </r>
  <r>
    <s v="Population - 2022"/>
    <x v="775"/>
    <x v="7"/>
    <x v="27"/>
    <n v="33023"/>
    <n v="355"/>
    <b v="0"/>
    <x v="6"/>
    <b v="0"/>
    <x v="0"/>
  </r>
  <r>
    <s v="Population - 2022"/>
    <x v="776"/>
    <x v="7"/>
    <x v="29"/>
    <n v="33060"/>
    <n v="271"/>
    <b v="0"/>
    <x v="6"/>
    <b v="0"/>
    <x v="0"/>
  </r>
  <r>
    <s v="Population - 2022"/>
    <x v="777"/>
    <x v="7"/>
    <x v="29"/>
    <n v="33037"/>
    <n v="2828"/>
    <b v="0"/>
    <x v="6"/>
    <b v="0"/>
    <x v="0"/>
  </r>
  <r>
    <s v="Population - 2022"/>
    <x v="778"/>
    <x v="7"/>
    <x v="31"/>
    <n v="33106"/>
    <n v="1686"/>
    <b v="0"/>
    <x v="6"/>
    <b v="0"/>
    <x v="0"/>
  </r>
  <r>
    <s v="Population - 2022"/>
    <x v="779"/>
    <x v="7"/>
    <x v="27"/>
    <n v="33062"/>
    <n v="386"/>
    <b v="0"/>
    <x v="6"/>
    <b v="0"/>
    <x v="0"/>
  </r>
  <r>
    <s v="Population - 2022"/>
    <x v="780"/>
    <x v="7"/>
    <x v="30"/>
    <n v="33087"/>
    <n v="762"/>
    <b v="0"/>
    <x v="6"/>
    <b v="0"/>
    <x v="0"/>
  </r>
  <r>
    <s v="Population - 2022"/>
    <x v="781"/>
    <x v="7"/>
    <x v="31"/>
    <n v="33107"/>
    <n v="1345"/>
    <b v="0"/>
    <x v="6"/>
    <b v="0"/>
    <x v="0"/>
  </r>
  <r>
    <s v="Population - 2022"/>
    <x v="782"/>
    <x v="7"/>
    <x v="29"/>
    <n v="33063"/>
    <n v="259"/>
    <b v="0"/>
    <x v="6"/>
    <b v="0"/>
    <x v="0"/>
  </r>
  <r>
    <s v="Population - 2022"/>
    <x v="783"/>
    <x v="7"/>
    <x v="28"/>
    <n v="33123"/>
    <n v="1628"/>
    <b v="0"/>
    <x v="6"/>
    <b v="0"/>
    <x v="0"/>
  </r>
  <r>
    <s v="Population - 2022"/>
    <x v="784"/>
    <x v="7"/>
    <x v="29"/>
    <n v="33038"/>
    <n v="1380"/>
    <b v="0"/>
    <x v="6"/>
    <b v="0"/>
    <x v="0"/>
  </r>
  <r>
    <s v="Population - 2022"/>
    <x v="785"/>
    <x v="7"/>
    <x v="31"/>
    <n v="33098"/>
    <n v="407"/>
    <b v="0"/>
    <x v="6"/>
    <b v="0"/>
    <x v="0"/>
  </r>
  <r>
    <s v="Population - 2022"/>
    <x v="786"/>
    <x v="7"/>
    <x v="26"/>
    <n v="33144"/>
    <n v="141"/>
    <b v="0"/>
    <x v="6"/>
    <b v="0"/>
    <x v="0"/>
  </r>
  <r>
    <s v="Population - 2022"/>
    <x v="787"/>
    <x v="7"/>
    <x v="32"/>
    <n v="33088"/>
    <n v="880"/>
    <b v="0"/>
    <x v="6"/>
    <b v="0"/>
    <x v="0"/>
  </r>
  <r>
    <s v="Population - 2022"/>
    <x v="788"/>
    <x v="7"/>
    <x v="30"/>
    <n v="33089"/>
    <n v="2298"/>
    <b v="0"/>
    <x v="6"/>
    <b v="0"/>
    <x v="0"/>
  </r>
  <r>
    <s v="Population - 2022"/>
    <x v="789"/>
    <x v="7"/>
    <x v="29"/>
    <n v="33032"/>
    <n v="2053"/>
    <b v="0"/>
    <x v="6"/>
    <b v="0"/>
    <x v="0"/>
  </r>
  <r>
    <s v="Population - 2022"/>
    <x v="790"/>
    <x v="7"/>
    <x v="29"/>
    <n v="33052"/>
    <n v="1480"/>
    <b v="1"/>
    <x v="6"/>
    <b v="0"/>
    <x v="0"/>
  </r>
  <r>
    <s v="Population - 2022"/>
    <x v="791"/>
    <x v="7"/>
    <x v="32"/>
    <n v="33090"/>
    <n v="1044"/>
    <b v="0"/>
    <x v="6"/>
    <b v="0"/>
    <x v="0"/>
  </r>
  <r>
    <s v="Population - 2022"/>
    <x v="792"/>
    <x v="7"/>
    <x v="27"/>
    <n v="33024"/>
    <n v="379"/>
    <b v="0"/>
    <x v="6"/>
    <b v="0"/>
    <x v="0"/>
  </r>
  <r>
    <s v="Population - 2022"/>
    <x v="793"/>
    <x v="7"/>
    <x v="26"/>
    <n v="33145"/>
    <n v="1506"/>
    <b v="0"/>
    <x v="6"/>
    <b v="0"/>
    <x v="0"/>
  </r>
  <r>
    <s v="Population - 2022"/>
    <x v="794"/>
    <x v="7"/>
    <x v="28"/>
    <n v="33124"/>
    <n v="2474"/>
    <b v="0"/>
    <x v="6"/>
    <b v="0"/>
    <x v="0"/>
  </r>
  <r>
    <s v="Population - 2022"/>
    <x v="795"/>
    <x v="7"/>
    <x v="28"/>
    <n v="33125"/>
    <n v="963"/>
    <b v="0"/>
    <x v="6"/>
    <b v="0"/>
    <x v="0"/>
  </r>
  <r>
    <s v="Population - 2022"/>
    <x v="796"/>
    <x v="7"/>
    <x v="30"/>
    <n v="33091"/>
    <n v="951"/>
    <b v="0"/>
    <x v="6"/>
    <b v="0"/>
    <x v="0"/>
  </r>
  <r>
    <s v="Population - 2022"/>
    <x v="797"/>
    <x v="7"/>
    <x v="28"/>
    <n v="33126"/>
    <n v="847"/>
    <b v="0"/>
    <x v="6"/>
    <b v="0"/>
    <x v="0"/>
  </r>
  <r>
    <s v="Population - 2022"/>
    <x v="798"/>
    <x v="7"/>
    <x v="28"/>
    <n v="33127"/>
    <n v="257"/>
    <b v="0"/>
    <x v="6"/>
    <b v="0"/>
    <x v="0"/>
  </r>
  <r>
    <s v="Population - 2022"/>
    <x v="799"/>
    <x v="7"/>
    <x v="26"/>
    <n v="33146"/>
    <n v="1383"/>
    <b v="0"/>
    <x v="6"/>
    <b v="0"/>
    <x v="0"/>
  </r>
  <r>
    <s v="Population - 2022"/>
    <x v="800"/>
    <x v="7"/>
    <x v="30"/>
    <n v="33092"/>
    <n v="1299"/>
    <b v="0"/>
    <x v="6"/>
    <b v="0"/>
    <x v="0"/>
  </r>
  <r>
    <s v="Population - 2022"/>
    <x v="801"/>
    <x v="7"/>
    <x v="26"/>
    <n v="33147"/>
    <n v="4683"/>
    <b v="0"/>
    <x v="6"/>
    <b v="0"/>
    <x v="0"/>
  </r>
  <r>
    <s v="Population - 2022"/>
    <x v="802"/>
    <x v="7"/>
    <x v="31"/>
    <n v="33108"/>
    <n v="93"/>
    <b v="0"/>
    <x v="6"/>
    <b v="0"/>
    <x v="0"/>
  </r>
  <r>
    <s v="Population - 2022"/>
    <x v="803"/>
    <x v="7"/>
    <x v="27"/>
    <n v="33025"/>
    <n v="1742"/>
    <b v="0"/>
    <x v="6"/>
    <b v="0"/>
    <x v="0"/>
  </r>
  <r>
    <s v="Population - 2022"/>
    <x v="804"/>
    <x v="7"/>
    <x v="27"/>
    <n v="33026"/>
    <n v="346"/>
    <b v="0"/>
    <x v="6"/>
    <b v="0"/>
    <x v="0"/>
  </r>
  <r>
    <s v="Population - 2022"/>
    <x v="805"/>
    <x v="7"/>
    <x v="27"/>
    <n v="33027"/>
    <n v="96"/>
    <b v="0"/>
    <x v="6"/>
    <b v="0"/>
    <x v="0"/>
  </r>
  <r>
    <s v="Population - 2022"/>
    <x v="806"/>
    <x v="7"/>
    <x v="31"/>
    <n v="33109"/>
    <n v="1090"/>
    <b v="0"/>
    <x v="6"/>
    <b v="0"/>
    <x v="0"/>
  </r>
  <r>
    <s v="Population - 2022"/>
    <x v="807"/>
    <x v="7"/>
    <x v="32"/>
    <n v="33093"/>
    <n v="722"/>
    <b v="0"/>
    <x v="6"/>
    <b v="0"/>
    <x v="0"/>
  </r>
  <r>
    <s v="Population - 2022"/>
    <x v="808"/>
    <x v="7"/>
    <x v="27"/>
    <n v="33065"/>
    <n v="143"/>
    <b v="0"/>
    <x v="6"/>
    <b v="0"/>
    <x v="0"/>
  </r>
  <r>
    <s v="Population - 2022"/>
    <x v="809"/>
    <x v="7"/>
    <x v="26"/>
    <n v="33148"/>
    <n v="874"/>
    <b v="0"/>
    <x v="6"/>
    <b v="0"/>
    <x v="0"/>
  </r>
  <r>
    <s v="Population - 2022"/>
    <x v="810"/>
    <x v="7"/>
    <x v="27"/>
    <n v="33028"/>
    <n v="657"/>
    <b v="0"/>
    <x v="6"/>
    <b v="0"/>
    <x v="0"/>
  </r>
  <r>
    <s v="Population - 2022"/>
    <x v="811"/>
    <x v="7"/>
    <x v="30"/>
    <n v="33094"/>
    <n v="316"/>
    <b v="0"/>
    <x v="6"/>
    <b v="0"/>
    <x v="0"/>
  </r>
  <r>
    <s v="Population - 2022"/>
    <x v="812"/>
    <x v="7"/>
    <x v="26"/>
    <n v="33149"/>
    <n v="641"/>
    <b v="0"/>
    <x v="6"/>
    <b v="0"/>
    <x v="0"/>
  </r>
  <r>
    <s v="Population - 2022"/>
    <x v="813"/>
    <x v="7"/>
    <x v="32"/>
    <n v="33095"/>
    <n v="974"/>
    <b v="0"/>
    <x v="6"/>
    <b v="0"/>
    <x v="0"/>
  </r>
  <r>
    <s v="Population - 2022"/>
    <x v="814"/>
    <x v="7"/>
    <x v="27"/>
    <n v="33011"/>
    <n v="755"/>
    <b v="1"/>
    <x v="7"/>
    <b v="0"/>
    <x v="0"/>
  </r>
  <r>
    <s v="Population - 2022"/>
    <x v="814"/>
    <x v="7"/>
    <x v="27"/>
    <n v="33004"/>
    <n v="743"/>
    <b v="1"/>
    <x v="7"/>
    <b v="0"/>
    <x v="0"/>
  </r>
  <r>
    <s v="Population - 2022"/>
    <x v="815"/>
    <x v="7"/>
    <x v="27"/>
    <n v="33005"/>
    <n v="1716"/>
    <b v="0"/>
    <x v="7"/>
    <b v="0"/>
    <x v="0"/>
  </r>
  <r>
    <s v="Population - 2022"/>
    <x v="816"/>
    <x v="7"/>
    <x v="27"/>
    <n v="33006"/>
    <n v="1716"/>
    <b v="0"/>
    <x v="7"/>
    <b v="0"/>
    <x v="0"/>
  </r>
  <r>
    <s v="Population - 2022"/>
    <x v="817"/>
    <x v="7"/>
    <x v="27"/>
    <n v="33007"/>
    <n v="1176"/>
    <b v="0"/>
    <x v="7"/>
    <b v="0"/>
    <x v="0"/>
  </r>
  <r>
    <s v="Population - 2022"/>
    <x v="818"/>
    <x v="7"/>
    <x v="27"/>
    <n v="33002"/>
    <n v="2120"/>
    <b v="0"/>
    <x v="7"/>
    <b v="0"/>
    <x v="0"/>
  </r>
  <r>
    <s v="Population - 2022"/>
    <x v="819"/>
    <x v="7"/>
    <x v="27"/>
    <n v="33008"/>
    <n v="392"/>
    <b v="0"/>
    <x v="7"/>
    <b v="0"/>
    <x v="0"/>
  </r>
  <r>
    <s v="Population - 2022"/>
    <x v="820"/>
    <x v="7"/>
    <x v="27"/>
    <n v="33009"/>
    <n v="459"/>
    <b v="0"/>
    <x v="7"/>
    <b v="0"/>
    <x v="0"/>
  </r>
  <r>
    <s v="Population - 2022"/>
    <x v="821"/>
    <x v="7"/>
    <x v="27"/>
    <n v="33010"/>
    <n v="254"/>
    <b v="0"/>
    <x v="7"/>
    <b v="0"/>
    <x v="0"/>
  </r>
  <r>
    <s v="Population - 2022"/>
    <x v="822"/>
    <x v="8"/>
    <x v="33"/>
    <n v="2001"/>
    <n v="1754"/>
    <b v="0"/>
    <x v="4"/>
    <b v="0"/>
    <x v="0"/>
  </r>
  <r>
    <s v="Population - 2022"/>
    <x v="823"/>
    <x v="8"/>
    <x v="34"/>
    <n v="2002"/>
    <n v="5230"/>
    <b v="0"/>
    <x v="4"/>
    <b v="0"/>
    <x v="0"/>
  </r>
  <r>
    <s v="Population - 2022"/>
    <x v="824"/>
    <x v="8"/>
    <x v="34"/>
    <n v="2003"/>
    <n v="4544"/>
    <b v="0"/>
    <x v="4"/>
    <b v="0"/>
    <x v="0"/>
  </r>
  <r>
    <s v="Population - 2022"/>
    <x v="825"/>
    <x v="8"/>
    <x v="34"/>
    <n v="2004"/>
    <n v="3623"/>
    <b v="0"/>
    <x v="4"/>
    <b v="0"/>
    <x v="0"/>
  </r>
  <r>
    <s v="Population - 2022"/>
    <x v="826"/>
    <x v="8"/>
    <x v="34"/>
    <n v="2005"/>
    <n v="3378"/>
    <b v="0"/>
    <x v="4"/>
    <b v="0"/>
    <x v="0"/>
  </r>
  <r>
    <s v="Population - 2022"/>
    <x v="827"/>
    <x v="8"/>
    <x v="33"/>
    <n v="2006"/>
    <n v="12012"/>
    <b v="0"/>
    <x v="4"/>
    <b v="0"/>
    <x v="0"/>
  </r>
  <r>
    <s v="Population - 2022"/>
    <x v="828"/>
    <x v="8"/>
    <x v="33"/>
    <n v="2007"/>
    <n v="2834"/>
    <b v="0"/>
    <x v="4"/>
    <b v="0"/>
    <x v="0"/>
  </r>
  <r>
    <s v="Population - 2022"/>
    <x v="829"/>
    <x v="8"/>
    <x v="35"/>
    <n v="2008"/>
    <n v="5814"/>
    <b v="0"/>
    <x v="4"/>
    <b v="0"/>
    <x v="0"/>
  </r>
  <r>
    <s v="Population - 2022"/>
    <x v="830"/>
    <x v="8"/>
    <x v="34"/>
    <n v="2009"/>
    <n v="3933"/>
    <b v="0"/>
    <x v="4"/>
    <b v="0"/>
    <x v="0"/>
  </r>
  <r>
    <s v="Population - 2022"/>
    <x v="831"/>
    <x v="8"/>
    <x v="34"/>
    <n v="2010"/>
    <n v="4081"/>
    <b v="0"/>
    <x v="4"/>
    <b v="0"/>
    <x v="0"/>
  </r>
  <r>
    <s v="Population - 2022"/>
    <x v="832"/>
    <x v="8"/>
    <x v="36"/>
    <n v="2011"/>
    <n v="3523"/>
    <b v="0"/>
    <x v="4"/>
    <b v="0"/>
    <x v="0"/>
  </r>
  <r>
    <s v="Population - 2022"/>
    <x v="833"/>
    <x v="8"/>
    <x v="36"/>
    <n v="2012"/>
    <n v="1911"/>
    <b v="0"/>
    <x v="4"/>
    <b v="0"/>
    <x v="0"/>
  </r>
  <r>
    <s v="Population - 2022"/>
    <x v="834"/>
    <x v="8"/>
    <x v="36"/>
    <n v="2013"/>
    <n v="3652"/>
    <b v="0"/>
    <x v="4"/>
    <b v="0"/>
    <x v="0"/>
  </r>
  <r>
    <s v="Population - 2022"/>
    <x v="835"/>
    <x v="8"/>
    <x v="36"/>
    <n v="2014"/>
    <n v="2541"/>
    <b v="0"/>
    <x v="4"/>
    <b v="0"/>
    <x v="0"/>
  </r>
  <r>
    <s v="Population - 2022"/>
    <x v="836"/>
    <x v="8"/>
    <x v="36"/>
    <n v="2015"/>
    <n v="5649"/>
    <b v="0"/>
    <x v="4"/>
    <b v="0"/>
    <x v="0"/>
  </r>
  <r>
    <s v="Population - 2022"/>
    <x v="837"/>
    <x v="8"/>
    <x v="36"/>
    <n v="2016"/>
    <n v="4112"/>
    <b v="0"/>
    <x v="4"/>
    <b v="0"/>
    <x v="0"/>
  </r>
  <r>
    <s v="Population - 2022"/>
    <x v="838"/>
    <x v="8"/>
    <x v="36"/>
    <n v="2017"/>
    <n v="5690"/>
    <b v="0"/>
    <x v="4"/>
    <b v="0"/>
    <x v="0"/>
  </r>
  <r>
    <s v="Population - 2022"/>
    <x v="839"/>
    <x v="8"/>
    <x v="36"/>
    <n v="2018"/>
    <n v="2496"/>
    <b v="0"/>
    <x v="4"/>
    <b v="0"/>
    <x v="0"/>
  </r>
  <r>
    <s v="Population - 2022"/>
    <x v="840"/>
    <x v="8"/>
    <x v="36"/>
    <n v="2019"/>
    <n v="1677"/>
    <b v="0"/>
    <x v="4"/>
    <b v="0"/>
    <x v="0"/>
  </r>
  <r>
    <s v="Population - 2022"/>
    <x v="841"/>
    <x v="8"/>
    <x v="36"/>
    <n v="2020"/>
    <n v="2392"/>
    <b v="0"/>
    <x v="4"/>
    <b v="0"/>
    <x v="0"/>
  </r>
  <r>
    <s v="Population - 2022"/>
    <x v="842"/>
    <x v="8"/>
    <x v="37"/>
    <n v="2021"/>
    <n v="2664"/>
    <b v="0"/>
    <x v="4"/>
    <b v="0"/>
    <x v="0"/>
  </r>
  <r>
    <s v="Population - 2022"/>
    <x v="843"/>
    <x v="8"/>
    <x v="37"/>
    <n v="2022"/>
    <n v="5124"/>
    <b v="0"/>
    <x v="4"/>
    <b v="0"/>
    <x v="0"/>
  </r>
  <r>
    <s v="Population - 2022"/>
    <x v="844"/>
    <x v="8"/>
    <x v="37"/>
    <n v="2023"/>
    <n v="3367"/>
    <b v="0"/>
    <x v="4"/>
    <b v="0"/>
    <x v="0"/>
  </r>
  <r>
    <s v="Population - 2022"/>
    <x v="845"/>
    <x v="8"/>
    <x v="38"/>
    <n v="2024"/>
    <n v="2114"/>
    <b v="0"/>
    <x v="4"/>
    <b v="0"/>
    <x v="0"/>
  </r>
  <r>
    <s v="Population - 2022"/>
    <x v="846"/>
    <x v="8"/>
    <x v="38"/>
    <n v="2025"/>
    <n v="1944"/>
    <b v="0"/>
    <x v="4"/>
    <b v="0"/>
    <x v="0"/>
  </r>
  <r>
    <s v="Population - 2022"/>
    <x v="847"/>
    <x v="8"/>
    <x v="38"/>
    <n v="2026"/>
    <n v="3854"/>
    <b v="0"/>
    <x v="4"/>
    <b v="0"/>
    <x v="0"/>
  </r>
  <r>
    <s v="Population - 2022"/>
    <x v="848"/>
    <x v="8"/>
    <x v="33"/>
    <n v="2027"/>
    <n v="3176"/>
    <b v="0"/>
    <x v="4"/>
    <b v="0"/>
    <x v="0"/>
  </r>
  <r>
    <s v="Population - 2022"/>
    <x v="849"/>
    <x v="8"/>
    <x v="33"/>
    <n v="2028"/>
    <n v="3572"/>
    <b v="0"/>
    <x v="4"/>
    <b v="0"/>
    <x v="0"/>
  </r>
  <r>
    <s v="Population - 2022"/>
    <x v="850"/>
    <x v="8"/>
    <x v="33"/>
    <n v="2029"/>
    <n v="2309"/>
    <b v="0"/>
    <x v="4"/>
    <b v="0"/>
    <x v="0"/>
  </r>
  <r>
    <s v="Population - 2022"/>
    <x v="851"/>
    <x v="8"/>
    <x v="33"/>
    <n v="2030"/>
    <n v="5676"/>
    <b v="0"/>
    <x v="4"/>
    <b v="0"/>
    <x v="0"/>
  </r>
  <r>
    <s v="Population - 2022"/>
    <x v="852"/>
    <x v="8"/>
    <x v="33"/>
    <n v="2031"/>
    <n v="3729"/>
    <b v="0"/>
    <x v="4"/>
    <b v="0"/>
    <x v="0"/>
  </r>
  <r>
    <s v="Population - 2022"/>
    <x v="853"/>
    <x v="8"/>
    <x v="33"/>
    <n v="2032"/>
    <n v="4110"/>
    <b v="0"/>
    <x v="4"/>
    <b v="0"/>
    <x v="0"/>
  </r>
  <r>
    <s v="Population - 2022"/>
    <x v="854"/>
    <x v="8"/>
    <x v="33"/>
    <n v="2033"/>
    <n v="1448"/>
    <b v="0"/>
    <x v="4"/>
    <b v="0"/>
    <x v="0"/>
  </r>
  <r>
    <s v="Population - 2022"/>
    <x v="855"/>
    <x v="8"/>
    <x v="33"/>
    <n v="2034"/>
    <n v="2673"/>
    <b v="0"/>
    <x v="4"/>
    <b v="0"/>
    <x v="0"/>
  </r>
  <r>
    <s v="Population - 2022"/>
    <x v="856"/>
    <x v="8"/>
    <x v="33"/>
    <n v="2035"/>
    <n v="2873"/>
    <b v="0"/>
    <x v="4"/>
    <b v="0"/>
    <x v="0"/>
  </r>
  <r>
    <s v="Population - 2022"/>
    <x v="857"/>
    <x v="8"/>
    <x v="33"/>
    <n v="2036"/>
    <n v="2795"/>
    <b v="0"/>
    <x v="4"/>
    <b v="0"/>
    <x v="0"/>
  </r>
  <r>
    <s v="Population - 2022"/>
    <x v="858"/>
    <x v="8"/>
    <x v="39"/>
    <n v="2096"/>
    <n v="2867"/>
    <b v="0"/>
    <x v="4"/>
    <b v="0"/>
    <x v="0"/>
  </r>
  <r>
    <s v="Population - 2022"/>
    <x v="859"/>
    <x v="8"/>
    <x v="39"/>
    <n v="2094"/>
    <n v="3373"/>
    <b v="0"/>
    <x v="4"/>
    <b v="0"/>
    <x v="0"/>
  </r>
  <r>
    <s v="Population - 2022"/>
    <x v="860"/>
    <x v="8"/>
    <x v="39"/>
    <n v="2095"/>
    <n v="3447"/>
    <b v="0"/>
    <x v="4"/>
    <b v="0"/>
    <x v="0"/>
  </r>
  <r>
    <s v="Population - 2022"/>
    <x v="861"/>
    <x v="8"/>
    <x v="39"/>
    <n v="2097"/>
    <n v="4745"/>
    <b v="0"/>
    <x v="4"/>
    <b v="0"/>
    <x v="0"/>
  </r>
  <r>
    <s v="Population - 2022"/>
    <x v="862"/>
    <x v="8"/>
    <x v="38"/>
    <n v="2037"/>
    <n v="3641"/>
    <b v="0"/>
    <x v="4"/>
    <b v="0"/>
    <x v="0"/>
  </r>
  <r>
    <s v="Population - 2022"/>
    <x v="863"/>
    <x v="8"/>
    <x v="38"/>
    <n v="2038"/>
    <n v="7111"/>
    <b v="0"/>
    <x v="4"/>
    <b v="0"/>
    <x v="0"/>
  </r>
  <r>
    <s v="Population - 2022"/>
    <x v="864"/>
    <x v="8"/>
    <x v="38"/>
    <n v="2039"/>
    <n v="3190"/>
    <b v="0"/>
    <x v="4"/>
    <b v="0"/>
    <x v="0"/>
  </r>
  <r>
    <s v="Population - 2022"/>
    <x v="865"/>
    <x v="8"/>
    <x v="38"/>
    <n v="2040"/>
    <n v="2860"/>
    <b v="0"/>
    <x v="4"/>
    <b v="0"/>
    <x v="0"/>
  </r>
  <r>
    <s v="Population - 2022"/>
    <x v="866"/>
    <x v="8"/>
    <x v="38"/>
    <n v="2041"/>
    <n v="1736"/>
    <b v="0"/>
    <x v="4"/>
    <b v="0"/>
    <x v="0"/>
  </r>
  <r>
    <s v="Population - 2022"/>
    <x v="867"/>
    <x v="8"/>
    <x v="38"/>
    <n v="2042"/>
    <n v="3787"/>
    <b v="0"/>
    <x v="4"/>
    <b v="0"/>
    <x v="0"/>
  </r>
  <r>
    <s v="Population - 2022"/>
    <x v="868"/>
    <x v="8"/>
    <x v="38"/>
    <n v="2043"/>
    <n v="2425"/>
    <b v="0"/>
    <x v="4"/>
    <b v="0"/>
    <x v="0"/>
  </r>
  <r>
    <s v="Population - 2022"/>
    <x v="869"/>
    <x v="8"/>
    <x v="38"/>
    <n v="2044"/>
    <n v="4512"/>
    <b v="0"/>
    <x v="4"/>
    <b v="0"/>
    <x v="0"/>
  </r>
  <r>
    <s v="Population - 2022"/>
    <x v="870"/>
    <x v="8"/>
    <x v="38"/>
    <n v="2045"/>
    <n v="2543"/>
    <b v="0"/>
    <x v="4"/>
    <b v="0"/>
    <x v="0"/>
  </r>
  <r>
    <s v="Population - 2022"/>
    <x v="871"/>
    <x v="8"/>
    <x v="38"/>
    <n v="2046"/>
    <n v="2511"/>
    <b v="0"/>
    <x v="4"/>
    <b v="0"/>
    <x v="0"/>
  </r>
  <r>
    <s v="Population - 2022"/>
    <x v="872"/>
    <x v="8"/>
    <x v="39"/>
    <n v="2098"/>
    <n v="3634"/>
    <b v="0"/>
    <x v="4"/>
    <b v="0"/>
    <x v="0"/>
  </r>
  <r>
    <s v="Population - 2022"/>
    <x v="873"/>
    <x v="8"/>
    <x v="40"/>
    <n v="2099"/>
    <n v="2990"/>
    <b v="0"/>
    <x v="4"/>
    <b v="0"/>
    <x v="0"/>
  </r>
  <r>
    <s v="Population - 2022"/>
    <x v="874"/>
    <x v="8"/>
    <x v="40"/>
    <n v="2100"/>
    <n v="2360"/>
    <b v="0"/>
    <x v="4"/>
    <b v="0"/>
    <x v="0"/>
  </r>
  <r>
    <s v="Population - 2022"/>
    <x v="875"/>
    <x v="8"/>
    <x v="40"/>
    <n v="2101"/>
    <n v="4172"/>
    <b v="0"/>
    <x v="4"/>
    <b v="0"/>
    <x v="0"/>
  </r>
  <r>
    <s v="Population - 2022"/>
    <x v="876"/>
    <x v="8"/>
    <x v="39"/>
    <n v="2102"/>
    <n v="2904"/>
    <b v="0"/>
    <x v="4"/>
    <b v="0"/>
    <x v="0"/>
  </r>
  <r>
    <s v="Population - 2022"/>
    <x v="877"/>
    <x v="8"/>
    <x v="39"/>
    <n v="2103"/>
    <n v="3151"/>
    <b v="0"/>
    <x v="4"/>
    <b v="0"/>
    <x v="0"/>
  </r>
  <r>
    <s v="Population - 2022"/>
    <x v="878"/>
    <x v="8"/>
    <x v="39"/>
    <n v="2104"/>
    <n v="2723"/>
    <b v="0"/>
    <x v="4"/>
    <b v="0"/>
    <x v="0"/>
  </r>
  <r>
    <s v="Population - 2022"/>
    <x v="879"/>
    <x v="8"/>
    <x v="38"/>
    <n v="2047"/>
    <n v="5912"/>
    <b v="0"/>
    <x v="4"/>
    <b v="0"/>
    <x v="0"/>
  </r>
  <r>
    <s v="Population - 2022"/>
    <x v="880"/>
    <x v="8"/>
    <x v="34"/>
    <n v="2048"/>
    <n v="1761"/>
    <b v="0"/>
    <x v="4"/>
    <b v="0"/>
    <x v="0"/>
  </r>
  <r>
    <s v="Population - 2022"/>
    <x v="881"/>
    <x v="8"/>
    <x v="33"/>
    <n v="2049"/>
    <n v="3336"/>
    <b v="0"/>
    <x v="4"/>
    <b v="0"/>
    <x v="0"/>
  </r>
  <r>
    <s v="Population - 2022"/>
    <x v="882"/>
    <x v="8"/>
    <x v="39"/>
    <n v="2105"/>
    <n v="3643"/>
    <b v="0"/>
    <x v="4"/>
    <b v="0"/>
    <x v="0"/>
  </r>
  <r>
    <s v="Population - 2022"/>
    <x v="883"/>
    <x v="8"/>
    <x v="35"/>
    <n v="2050"/>
    <n v="2832"/>
    <b v="0"/>
    <x v="4"/>
    <b v="0"/>
    <x v="0"/>
  </r>
  <r>
    <s v="Population - 2022"/>
    <x v="884"/>
    <x v="8"/>
    <x v="36"/>
    <n v="2051"/>
    <n v="3124"/>
    <b v="0"/>
    <x v="4"/>
    <b v="0"/>
    <x v="0"/>
  </r>
  <r>
    <s v="Population - 2022"/>
    <x v="885"/>
    <x v="8"/>
    <x v="36"/>
    <n v="2052"/>
    <n v="2893"/>
    <b v="0"/>
    <x v="4"/>
    <b v="0"/>
    <x v="0"/>
  </r>
  <r>
    <s v="Population - 2022"/>
    <x v="886"/>
    <x v="8"/>
    <x v="36"/>
    <n v="2053"/>
    <n v="3670"/>
    <b v="0"/>
    <x v="4"/>
    <b v="0"/>
    <x v="0"/>
  </r>
  <r>
    <s v="Population - 2022"/>
    <x v="887"/>
    <x v="8"/>
    <x v="36"/>
    <n v="2054"/>
    <n v="2891"/>
    <b v="0"/>
    <x v="4"/>
    <b v="0"/>
    <x v="0"/>
  </r>
  <r>
    <s v="Population - 2022"/>
    <x v="888"/>
    <x v="8"/>
    <x v="36"/>
    <n v="2055"/>
    <n v="5448"/>
    <b v="0"/>
    <x v="4"/>
    <b v="0"/>
    <x v="0"/>
  </r>
  <r>
    <s v="Population - 2022"/>
    <x v="889"/>
    <x v="8"/>
    <x v="36"/>
    <n v="2056"/>
    <n v="2506"/>
    <b v="0"/>
    <x v="4"/>
    <b v="0"/>
    <x v="0"/>
  </r>
  <r>
    <s v="Population - 2022"/>
    <x v="890"/>
    <x v="8"/>
    <x v="36"/>
    <n v="2057"/>
    <n v="2517"/>
    <b v="0"/>
    <x v="4"/>
    <b v="0"/>
    <x v="0"/>
  </r>
  <r>
    <s v="Population - 2022"/>
    <x v="891"/>
    <x v="8"/>
    <x v="38"/>
    <n v="2058"/>
    <n v="6285"/>
    <b v="0"/>
    <x v="4"/>
    <b v="0"/>
    <x v="0"/>
  </r>
  <r>
    <s v="Population - 2022"/>
    <x v="892"/>
    <x v="8"/>
    <x v="35"/>
    <n v="2059"/>
    <n v="12552"/>
    <b v="0"/>
    <x v="4"/>
    <b v="0"/>
    <x v="0"/>
  </r>
  <r>
    <s v="Population - 2022"/>
    <x v="893"/>
    <x v="8"/>
    <x v="35"/>
    <n v="2060"/>
    <n v="7441"/>
    <b v="0"/>
    <x v="4"/>
    <b v="0"/>
    <x v="0"/>
  </r>
  <r>
    <s v="Population - 2022"/>
    <x v="894"/>
    <x v="8"/>
    <x v="35"/>
    <n v="2061"/>
    <n v="3035"/>
    <b v="0"/>
    <x v="4"/>
    <b v="0"/>
    <x v="0"/>
  </r>
  <r>
    <s v="Population - 2022"/>
    <x v="895"/>
    <x v="8"/>
    <x v="35"/>
    <n v="2062"/>
    <n v="3946"/>
    <b v="0"/>
    <x v="4"/>
    <b v="0"/>
    <x v="0"/>
  </r>
  <r>
    <s v="Population - 2022"/>
    <x v="896"/>
    <x v="8"/>
    <x v="35"/>
    <n v="2063"/>
    <n v="2566"/>
    <b v="0"/>
    <x v="4"/>
    <b v="0"/>
    <x v="0"/>
  </r>
  <r>
    <s v="Population - 2022"/>
    <x v="897"/>
    <x v="8"/>
    <x v="37"/>
    <n v="2064"/>
    <n v="2855"/>
    <b v="0"/>
    <x v="4"/>
    <b v="0"/>
    <x v="0"/>
  </r>
  <r>
    <s v="Population - 2022"/>
    <x v="898"/>
    <x v="8"/>
    <x v="38"/>
    <n v="2065"/>
    <n v="2903"/>
    <b v="0"/>
    <x v="4"/>
    <b v="0"/>
    <x v="0"/>
  </r>
  <r>
    <s v="Population - 2022"/>
    <x v="899"/>
    <x v="8"/>
    <x v="39"/>
    <n v="2106"/>
    <n v="2460"/>
    <b v="0"/>
    <x v="4"/>
    <b v="0"/>
    <x v="0"/>
  </r>
  <r>
    <s v="Population - 2022"/>
    <x v="900"/>
    <x v="8"/>
    <x v="39"/>
    <n v="2107"/>
    <n v="2274"/>
    <b v="0"/>
    <x v="4"/>
    <b v="0"/>
    <x v="0"/>
  </r>
  <r>
    <s v="Population - 2022"/>
    <x v="901"/>
    <x v="8"/>
    <x v="33"/>
    <n v="2066"/>
    <n v="4023"/>
    <b v="0"/>
    <x v="4"/>
    <b v="0"/>
    <x v="0"/>
  </r>
  <r>
    <s v="Population - 2022"/>
    <x v="902"/>
    <x v="8"/>
    <x v="33"/>
    <n v="2067"/>
    <n v="4394"/>
    <b v="0"/>
    <x v="4"/>
    <b v="0"/>
    <x v="0"/>
  </r>
  <r>
    <s v="Population - 2022"/>
    <x v="903"/>
    <x v="8"/>
    <x v="34"/>
    <n v="2068"/>
    <n v="2970"/>
    <b v="0"/>
    <x v="4"/>
    <b v="0"/>
    <x v="0"/>
  </r>
  <r>
    <s v="Population - 2022"/>
    <x v="904"/>
    <x v="8"/>
    <x v="39"/>
    <n v="2108"/>
    <n v="2673"/>
    <b v="0"/>
    <x v="4"/>
    <b v="0"/>
    <x v="0"/>
  </r>
  <r>
    <s v="Population - 2022"/>
    <x v="905"/>
    <x v="8"/>
    <x v="41"/>
    <n v="2109"/>
    <n v="2600"/>
    <b v="0"/>
    <x v="4"/>
    <b v="0"/>
    <x v="0"/>
  </r>
  <r>
    <s v="Population - 2022"/>
    <x v="906"/>
    <x v="8"/>
    <x v="41"/>
    <n v="2110"/>
    <n v="4941"/>
    <b v="0"/>
    <x v="4"/>
    <b v="0"/>
    <x v="0"/>
  </r>
  <r>
    <s v="Population - 2022"/>
    <x v="907"/>
    <x v="8"/>
    <x v="37"/>
    <n v="2069"/>
    <n v="3624"/>
    <b v="0"/>
    <x v="4"/>
    <b v="0"/>
    <x v="0"/>
  </r>
  <r>
    <s v="Population - 2022"/>
    <x v="908"/>
    <x v="8"/>
    <x v="37"/>
    <n v="2070"/>
    <n v="2513"/>
    <b v="0"/>
    <x v="4"/>
    <b v="0"/>
    <x v="0"/>
  </r>
  <r>
    <s v="Population - 2022"/>
    <x v="909"/>
    <x v="8"/>
    <x v="37"/>
    <n v="2071"/>
    <n v="1375"/>
    <b v="0"/>
    <x v="4"/>
    <b v="0"/>
    <x v="0"/>
  </r>
  <r>
    <s v="Population - 2022"/>
    <x v="910"/>
    <x v="8"/>
    <x v="37"/>
    <n v="2072"/>
    <n v="2138"/>
    <b v="0"/>
    <x v="4"/>
    <b v="0"/>
    <x v="0"/>
  </r>
  <r>
    <s v="Population - 2022"/>
    <x v="911"/>
    <x v="8"/>
    <x v="40"/>
    <n v="2111"/>
    <n v="1887"/>
    <b v="0"/>
    <x v="4"/>
    <b v="0"/>
    <x v="0"/>
  </r>
  <r>
    <s v="Population - 2022"/>
    <x v="912"/>
    <x v="8"/>
    <x v="40"/>
    <n v="2112"/>
    <n v="3514"/>
    <b v="0"/>
    <x v="4"/>
    <b v="0"/>
    <x v="0"/>
  </r>
  <r>
    <s v="Population - 2022"/>
    <x v="913"/>
    <x v="8"/>
    <x v="40"/>
    <n v="2113"/>
    <n v="3540"/>
    <b v="0"/>
    <x v="4"/>
    <b v="0"/>
    <x v="0"/>
  </r>
  <r>
    <s v="Population - 2022"/>
    <x v="914"/>
    <x v="8"/>
    <x v="40"/>
    <n v="2114"/>
    <n v="2439"/>
    <b v="0"/>
    <x v="4"/>
    <b v="0"/>
    <x v="0"/>
  </r>
  <r>
    <s v="Population - 2022"/>
    <x v="915"/>
    <x v="8"/>
    <x v="40"/>
    <n v="2115"/>
    <n v="3512"/>
    <b v="0"/>
    <x v="4"/>
    <b v="0"/>
    <x v="0"/>
  </r>
  <r>
    <s v="Population - 2022"/>
    <x v="916"/>
    <x v="8"/>
    <x v="39"/>
    <n v="2116"/>
    <n v="2556"/>
    <b v="1"/>
    <x v="4"/>
    <b v="0"/>
    <x v="0"/>
  </r>
  <r>
    <s v="Population - 2022"/>
    <x v="917"/>
    <x v="8"/>
    <x v="42"/>
    <n v="2117"/>
    <n v="4179"/>
    <b v="0"/>
    <x v="4"/>
    <b v="0"/>
    <x v="0"/>
  </r>
  <r>
    <s v="Population - 2022"/>
    <x v="918"/>
    <x v="8"/>
    <x v="42"/>
    <n v="2118"/>
    <n v="936"/>
    <b v="0"/>
    <x v="4"/>
    <b v="0"/>
    <x v="0"/>
  </r>
  <r>
    <s v="Population - 2022"/>
    <x v="919"/>
    <x v="8"/>
    <x v="41"/>
    <n v="2119"/>
    <n v="2308"/>
    <b v="0"/>
    <x v="4"/>
    <b v="0"/>
    <x v="0"/>
  </r>
  <r>
    <s v="Population - 2022"/>
    <x v="920"/>
    <x v="8"/>
    <x v="41"/>
    <n v="2120"/>
    <n v="3958"/>
    <b v="0"/>
    <x v="4"/>
    <b v="0"/>
    <x v="0"/>
  </r>
  <r>
    <s v="Population - 2022"/>
    <x v="921"/>
    <x v="8"/>
    <x v="41"/>
    <n v="2121"/>
    <n v="3265"/>
    <b v="0"/>
    <x v="4"/>
    <b v="0"/>
    <x v="0"/>
  </r>
  <r>
    <s v="Population - 2022"/>
    <x v="922"/>
    <x v="8"/>
    <x v="41"/>
    <n v="2122"/>
    <n v="2604"/>
    <b v="0"/>
    <x v="4"/>
    <b v="0"/>
    <x v="0"/>
  </r>
  <r>
    <s v="Population - 2022"/>
    <x v="923"/>
    <x v="8"/>
    <x v="41"/>
    <n v="2123"/>
    <n v="5867"/>
    <b v="0"/>
    <x v="4"/>
    <b v="0"/>
    <x v="0"/>
  </r>
  <r>
    <s v="Population - 2022"/>
    <x v="924"/>
    <x v="8"/>
    <x v="41"/>
    <n v="2124"/>
    <n v="2302"/>
    <b v="0"/>
    <x v="4"/>
    <b v="0"/>
    <x v="0"/>
  </r>
  <r>
    <s v="Population - 2022"/>
    <x v="925"/>
    <x v="8"/>
    <x v="34"/>
    <n v="2073"/>
    <n v="6629"/>
    <b v="0"/>
    <x v="4"/>
    <b v="0"/>
    <x v="0"/>
  </r>
  <r>
    <s v="Population - 2022"/>
    <x v="926"/>
    <x v="8"/>
    <x v="34"/>
    <n v="2074"/>
    <n v="4366"/>
    <b v="0"/>
    <x v="4"/>
    <b v="0"/>
    <x v="0"/>
  </r>
  <r>
    <s v="Population - 2022"/>
    <x v="927"/>
    <x v="8"/>
    <x v="34"/>
    <n v="2075"/>
    <n v="4777"/>
    <b v="0"/>
    <x v="4"/>
    <b v="0"/>
    <x v="0"/>
  </r>
  <r>
    <s v="Population - 2022"/>
    <x v="928"/>
    <x v="8"/>
    <x v="34"/>
    <n v="2076"/>
    <n v="1384"/>
    <b v="0"/>
    <x v="4"/>
    <b v="0"/>
    <x v="0"/>
  </r>
  <r>
    <s v="Population - 2022"/>
    <x v="929"/>
    <x v="8"/>
    <x v="34"/>
    <n v="2077"/>
    <n v="9985"/>
    <b v="0"/>
    <x v="4"/>
    <b v="0"/>
    <x v="0"/>
  </r>
  <r>
    <s v="Population - 2022"/>
    <x v="930"/>
    <x v="8"/>
    <x v="34"/>
    <n v="2078"/>
    <n v="4254"/>
    <b v="0"/>
    <x v="4"/>
    <b v="0"/>
    <x v="0"/>
  </r>
  <r>
    <s v="Population - 2022"/>
    <x v="931"/>
    <x v="8"/>
    <x v="42"/>
    <n v="2125"/>
    <n v="5022"/>
    <b v="0"/>
    <x v="4"/>
    <b v="0"/>
    <x v="0"/>
  </r>
  <r>
    <s v="Population - 2022"/>
    <x v="932"/>
    <x v="8"/>
    <x v="43"/>
    <n v="2126"/>
    <n v="3842"/>
    <b v="0"/>
    <x v="4"/>
    <b v="0"/>
    <x v="0"/>
  </r>
  <r>
    <s v="Population - 2022"/>
    <x v="933"/>
    <x v="8"/>
    <x v="43"/>
    <n v="2127"/>
    <n v="4154"/>
    <b v="0"/>
    <x v="4"/>
    <b v="0"/>
    <x v="0"/>
  </r>
  <r>
    <s v="Population - 2022"/>
    <x v="934"/>
    <x v="8"/>
    <x v="43"/>
    <n v="2128"/>
    <n v="5417"/>
    <b v="0"/>
    <x v="4"/>
    <b v="0"/>
    <x v="0"/>
  </r>
  <r>
    <s v="Population - 2022"/>
    <x v="935"/>
    <x v="8"/>
    <x v="43"/>
    <n v="2129"/>
    <n v="3838"/>
    <b v="0"/>
    <x v="4"/>
    <b v="0"/>
    <x v="0"/>
  </r>
  <r>
    <s v="Population - 2022"/>
    <x v="936"/>
    <x v="8"/>
    <x v="42"/>
    <n v="2130"/>
    <n v="5139"/>
    <b v="0"/>
    <x v="4"/>
    <b v="0"/>
    <x v="0"/>
  </r>
  <r>
    <s v="Population - 2022"/>
    <x v="937"/>
    <x v="8"/>
    <x v="43"/>
    <n v="2131"/>
    <n v="3174"/>
    <b v="0"/>
    <x v="4"/>
    <b v="0"/>
    <x v="0"/>
  </r>
  <r>
    <s v="Population - 2022"/>
    <x v="938"/>
    <x v="8"/>
    <x v="43"/>
    <n v="2132"/>
    <n v="4461"/>
    <b v="0"/>
    <x v="4"/>
    <b v="0"/>
    <x v="0"/>
  </r>
  <r>
    <s v="Population - 2022"/>
    <x v="939"/>
    <x v="8"/>
    <x v="33"/>
    <n v="2079"/>
    <n v="1429"/>
    <b v="0"/>
    <x v="4"/>
    <b v="0"/>
    <x v="0"/>
  </r>
  <r>
    <s v="Population - 2022"/>
    <x v="940"/>
    <x v="8"/>
    <x v="37"/>
    <n v="2080"/>
    <n v="1587"/>
    <b v="0"/>
    <x v="4"/>
    <b v="0"/>
    <x v="0"/>
  </r>
  <r>
    <s v="Population - 2022"/>
    <x v="941"/>
    <x v="8"/>
    <x v="37"/>
    <n v="2081"/>
    <n v="2612"/>
    <b v="0"/>
    <x v="4"/>
    <b v="0"/>
    <x v="0"/>
  </r>
  <r>
    <s v="Population - 2022"/>
    <x v="942"/>
    <x v="8"/>
    <x v="37"/>
    <n v="2082"/>
    <n v="4784"/>
    <b v="0"/>
    <x v="4"/>
    <b v="0"/>
    <x v="0"/>
  </r>
  <r>
    <s v="Population - 2022"/>
    <x v="943"/>
    <x v="8"/>
    <x v="37"/>
    <n v="2083"/>
    <n v="2630"/>
    <b v="0"/>
    <x v="4"/>
    <b v="0"/>
    <x v="0"/>
  </r>
  <r>
    <s v="Population - 2022"/>
    <x v="944"/>
    <x v="8"/>
    <x v="37"/>
    <n v="2084"/>
    <n v="2746"/>
    <b v="0"/>
    <x v="4"/>
    <b v="0"/>
    <x v="0"/>
  </r>
  <r>
    <s v="Population - 2022"/>
    <x v="945"/>
    <x v="8"/>
    <x v="35"/>
    <n v="2085"/>
    <n v="2535"/>
    <b v="0"/>
    <x v="4"/>
    <b v="0"/>
    <x v="0"/>
  </r>
  <r>
    <s v="Population - 2022"/>
    <x v="946"/>
    <x v="8"/>
    <x v="35"/>
    <n v="2086"/>
    <n v="2258"/>
    <b v="0"/>
    <x v="4"/>
    <b v="0"/>
    <x v="0"/>
  </r>
  <r>
    <s v="Population - 2022"/>
    <x v="947"/>
    <x v="8"/>
    <x v="35"/>
    <n v="2087"/>
    <n v="3907"/>
    <b v="0"/>
    <x v="4"/>
    <b v="0"/>
    <x v="0"/>
  </r>
  <r>
    <s v="Population - 2022"/>
    <x v="948"/>
    <x v="8"/>
    <x v="40"/>
    <n v="2133"/>
    <n v="5671"/>
    <b v="0"/>
    <x v="4"/>
    <b v="0"/>
    <x v="0"/>
  </r>
  <r>
    <s v="Population - 2022"/>
    <x v="949"/>
    <x v="8"/>
    <x v="43"/>
    <n v="2134"/>
    <n v="4991"/>
    <b v="0"/>
    <x v="4"/>
    <b v="0"/>
    <x v="0"/>
  </r>
  <r>
    <s v="Population - 2022"/>
    <x v="950"/>
    <x v="8"/>
    <x v="43"/>
    <n v="2135"/>
    <n v="5736"/>
    <b v="0"/>
    <x v="4"/>
    <b v="0"/>
    <x v="0"/>
  </r>
  <r>
    <s v="Population - 2022"/>
    <x v="951"/>
    <x v="8"/>
    <x v="43"/>
    <n v="2136"/>
    <n v="3475"/>
    <b v="0"/>
    <x v="4"/>
    <b v="0"/>
    <x v="0"/>
  </r>
  <r>
    <s v="Population - 2022"/>
    <x v="952"/>
    <x v="8"/>
    <x v="43"/>
    <n v="2137"/>
    <n v="2717"/>
    <b v="0"/>
    <x v="4"/>
    <b v="0"/>
    <x v="0"/>
  </r>
  <r>
    <s v="Population - 2022"/>
    <x v="953"/>
    <x v="8"/>
    <x v="40"/>
    <n v="2138"/>
    <n v="5921"/>
    <b v="0"/>
    <x v="4"/>
    <b v="0"/>
    <x v="0"/>
  </r>
  <r>
    <s v="Population - 2022"/>
    <x v="954"/>
    <x v="8"/>
    <x v="43"/>
    <n v="2139"/>
    <n v="3707"/>
    <b v="0"/>
    <x v="4"/>
    <b v="0"/>
    <x v="0"/>
  </r>
  <r>
    <s v="Population - 2022"/>
    <x v="955"/>
    <x v="8"/>
    <x v="40"/>
    <n v="2140"/>
    <n v="2823"/>
    <b v="0"/>
    <x v="4"/>
    <b v="0"/>
    <x v="0"/>
  </r>
  <r>
    <s v="Population - 2022"/>
    <x v="956"/>
    <x v="8"/>
    <x v="40"/>
    <n v="2141"/>
    <n v="3227"/>
    <b v="0"/>
    <x v="4"/>
    <b v="0"/>
    <x v="0"/>
  </r>
  <r>
    <s v="Population - 2022"/>
    <x v="957"/>
    <x v="8"/>
    <x v="40"/>
    <n v="2142"/>
    <n v="3712"/>
    <b v="0"/>
    <x v="4"/>
    <b v="0"/>
    <x v="0"/>
  </r>
  <r>
    <s v="Population - 2022"/>
    <x v="958"/>
    <x v="8"/>
    <x v="40"/>
    <n v="2143"/>
    <n v="2926"/>
    <b v="0"/>
    <x v="4"/>
    <b v="0"/>
    <x v="0"/>
  </r>
  <r>
    <s v="Population - 2022"/>
    <x v="959"/>
    <x v="8"/>
    <x v="34"/>
    <n v="2088"/>
    <n v="6069"/>
    <b v="0"/>
    <x v="4"/>
    <b v="0"/>
    <x v="0"/>
  </r>
  <r>
    <s v="Population - 2022"/>
    <x v="960"/>
    <x v="8"/>
    <x v="34"/>
    <n v="2089"/>
    <n v="4401"/>
    <b v="0"/>
    <x v="4"/>
    <b v="0"/>
    <x v="0"/>
  </r>
  <r>
    <s v="Population - 2022"/>
    <x v="961"/>
    <x v="8"/>
    <x v="42"/>
    <n v="2144"/>
    <n v="4849"/>
    <b v="0"/>
    <x v="4"/>
    <b v="0"/>
    <x v="0"/>
  </r>
  <r>
    <s v="Population - 2022"/>
    <x v="962"/>
    <x v="8"/>
    <x v="42"/>
    <n v="2145"/>
    <n v="2150"/>
    <b v="0"/>
    <x v="4"/>
    <b v="0"/>
    <x v="0"/>
  </r>
  <r>
    <s v="Population - 2022"/>
    <x v="963"/>
    <x v="8"/>
    <x v="42"/>
    <n v="2147"/>
    <n v="8345"/>
    <b v="0"/>
    <x v="4"/>
    <b v="0"/>
    <x v="0"/>
  </r>
  <r>
    <s v="Population - 2022"/>
    <x v="964"/>
    <x v="8"/>
    <x v="42"/>
    <n v="2146"/>
    <n v="5408"/>
    <b v="0"/>
    <x v="4"/>
    <b v="0"/>
    <x v="0"/>
  </r>
  <r>
    <s v="Population - 2022"/>
    <x v="965"/>
    <x v="8"/>
    <x v="40"/>
    <n v="2148"/>
    <n v="3945"/>
    <b v="0"/>
    <x v="4"/>
    <b v="0"/>
    <x v="0"/>
  </r>
  <r>
    <s v="Population - 2022"/>
    <x v="966"/>
    <x v="8"/>
    <x v="40"/>
    <n v="2149"/>
    <n v="3744"/>
    <b v="0"/>
    <x v="4"/>
    <b v="0"/>
    <x v="0"/>
  </r>
  <r>
    <s v="Population - 2022"/>
    <x v="967"/>
    <x v="8"/>
    <x v="40"/>
    <n v="2150"/>
    <n v="1867"/>
    <b v="0"/>
    <x v="4"/>
    <b v="0"/>
    <x v="0"/>
  </r>
  <r>
    <s v="Population - 2022"/>
    <x v="968"/>
    <x v="8"/>
    <x v="40"/>
    <n v="2151"/>
    <n v="777"/>
    <b v="0"/>
    <x v="4"/>
    <b v="0"/>
    <x v="0"/>
  </r>
  <r>
    <s v="Population - 2022"/>
    <x v="969"/>
    <x v="8"/>
    <x v="41"/>
    <n v="2152"/>
    <n v="5090"/>
    <b v="0"/>
    <x v="4"/>
    <b v="0"/>
    <x v="0"/>
  </r>
  <r>
    <s v="Population - 2022"/>
    <x v="970"/>
    <x v="8"/>
    <x v="41"/>
    <n v="2153"/>
    <n v="1858"/>
    <b v="0"/>
    <x v="4"/>
    <b v="0"/>
    <x v="0"/>
  </r>
  <r>
    <s v="Population - 2022"/>
    <x v="971"/>
    <x v="8"/>
    <x v="41"/>
    <n v="2154"/>
    <n v="4143"/>
    <b v="0"/>
    <x v="4"/>
    <b v="0"/>
    <x v="0"/>
  </r>
  <r>
    <s v="Population - 2022"/>
    <x v="972"/>
    <x v="8"/>
    <x v="41"/>
    <n v="2155"/>
    <n v="2403"/>
    <b v="0"/>
    <x v="4"/>
    <b v="0"/>
    <x v="0"/>
  </r>
  <r>
    <s v="Population - 2022"/>
    <x v="973"/>
    <x v="8"/>
    <x v="41"/>
    <n v="2156"/>
    <n v="1866"/>
    <b v="0"/>
    <x v="4"/>
    <b v="0"/>
    <x v="0"/>
  </r>
  <r>
    <s v="Population - 2022"/>
    <x v="974"/>
    <x v="8"/>
    <x v="41"/>
    <n v="2157"/>
    <n v="3438"/>
    <b v="0"/>
    <x v="4"/>
    <b v="0"/>
    <x v="0"/>
  </r>
  <r>
    <s v="Population - 2022"/>
    <x v="975"/>
    <x v="8"/>
    <x v="39"/>
    <n v="2158"/>
    <n v="2851"/>
    <b v="0"/>
    <x v="4"/>
    <b v="0"/>
    <x v="0"/>
  </r>
  <r>
    <s v="Population - 2022"/>
    <x v="976"/>
    <x v="8"/>
    <x v="39"/>
    <n v="2159"/>
    <n v="2027"/>
    <b v="0"/>
    <x v="4"/>
    <b v="0"/>
    <x v="0"/>
  </r>
  <r>
    <s v="Population - 2022"/>
    <x v="977"/>
    <x v="8"/>
    <x v="39"/>
    <n v="2160"/>
    <n v="2430"/>
    <b v="0"/>
    <x v="4"/>
    <b v="0"/>
    <x v="0"/>
  </r>
  <r>
    <s v="Population - 2022"/>
    <x v="978"/>
    <x v="8"/>
    <x v="37"/>
    <n v="2090"/>
    <n v="3123"/>
    <b v="0"/>
    <x v="4"/>
    <b v="0"/>
    <x v="0"/>
  </r>
  <r>
    <s v="Population - 2022"/>
    <x v="979"/>
    <x v="8"/>
    <x v="37"/>
    <n v="2091"/>
    <n v="4319"/>
    <b v="0"/>
    <x v="4"/>
    <b v="0"/>
    <x v="0"/>
  </r>
  <r>
    <s v="Population - 2022"/>
    <x v="980"/>
    <x v="8"/>
    <x v="37"/>
    <n v="2092"/>
    <n v="2899"/>
    <b v="0"/>
    <x v="4"/>
    <b v="0"/>
    <x v="0"/>
  </r>
  <r>
    <s v="Population - 2022"/>
    <x v="981"/>
    <x v="8"/>
    <x v="37"/>
    <n v="2093"/>
    <n v="3450"/>
    <b v="0"/>
    <x v="4"/>
    <b v="0"/>
    <x v="0"/>
  </r>
  <r>
    <s v="Population - 2022"/>
    <x v="982"/>
    <x v="8"/>
    <x v="42"/>
    <n v="2161"/>
    <n v="2896"/>
    <b v="0"/>
    <x v="4"/>
    <b v="0"/>
    <x v="0"/>
  </r>
  <r>
    <s v="Population - 2022"/>
    <x v="983"/>
    <x v="8"/>
    <x v="42"/>
    <n v="2162"/>
    <n v="4125"/>
    <b v="0"/>
    <x v="4"/>
    <b v="0"/>
    <x v="0"/>
  </r>
  <r>
    <s v="Population - 2022"/>
    <x v="984"/>
    <x v="9"/>
    <x v="44"/>
    <n v="4001"/>
    <n v="6139"/>
    <b v="0"/>
    <x v="4"/>
    <b v="0"/>
    <x v="0"/>
  </r>
  <r>
    <s v="Population - 2022"/>
    <x v="985"/>
    <x v="9"/>
    <x v="45"/>
    <n v="4002"/>
    <n v="19167"/>
    <b v="0"/>
    <x v="4"/>
    <b v="0"/>
    <x v="0"/>
  </r>
  <r>
    <s v="Population - 2022"/>
    <x v="986"/>
    <x v="9"/>
    <x v="45"/>
    <n v="4003"/>
    <n v="8125"/>
    <b v="0"/>
    <x v="4"/>
    <b v="0"/>
    <x v="0"/>
  </r>
  <r>
    <s v="Population - 2022"/>
    <x v="987"/>
    <x v="9"/>
    <x v="46"/>
    <n v="4004"/>
    <n v="8106"/>
    <b v="0"/>
    <x v="4"/>
    <b v="0"/>
    <x v="0"/>
  </r>
  <r>
    <s v="Population - 2022"/>
    <x v="988"/>
    <x v="9"/>
    <x v="46"/>
    <n v="4005"/>
    <n v="5536"/>
    <b v="0"/>
    <x v="4"/>
    <b v="0"/>
    <x v="0"/>
  </r>
  <r>
    <s v="Population - 2022"/>
    <x v="989"/>
    <x v="9"/>
    <x v="47"/>
    <n v="4006"/>
    <n v="1597"/>
    <b v="0"/>
    <x v="4"/>
    <b v="0"/>
    <x v="0"/>
  </r>
  <r>
    <s v="Population - 2022"/>
    <x v="990"/>
    <x v="9"/>
    <x v="47"/>
    <n v="4007"/>
    <n v="744"/>
    <b v="0"/>
    <x v="4"/>
    <b v="0"/>
    <x v="0"/>
  </r>
  <r>
    <s v="Population - 2022"/>
    <x v="991"/>
    <x v="9"/>
    <x v="48"/>
    <n v="4008"/>
    <n v="6573"/>
    <b v="0"/>
    <x v="4"/>
    <b v="0"/>
    <x v="0"/>
  </r>
  <r>
    <s v="Population - 2022"/>
    <x v="992"/>
    <x v="9"/>
    <x v="49"/>
    <n v="4009"/>
    <n v="43670"/>
    <b v="0"/>
    <x v="4"/>
    <b v="0"/>
    <x v="0"/>
  </r>
  <r>
    <s v="Population - 2022"/>
    <x v="993"/>
    <x v="9"/>
    <x v="50"/>
    <n v="4010"/>
    <n v="11162"/>
    <b v="0"/>
    <x v="4"/>
    <b v="0"/>
    <x v="0"/>
  </r>
  <r>
    <s v="Population - 2022"/>
    <x v="994"/>
    <x v="9"/>
    <x v="48"/>
    <n v="4011"/>
    <n v="3652"/>
    <b v="0"/>
    <x v="4"/>
    <b v="0"/>
    <x v="0"/>
  </r>
  <r>
    <s v="Population - 2022"/>
    <x v="995"/>
    <x v="9"/>
    <x v="50"/>
    <n v="4012"/>
    <n v="5167"/>
    <b v="0"/>
    <x v="4"/>
    <b v="0"/>
    <x v="0"/>
  </r>
  <r>
    <s v="Population - 2022"/>
    <x v="996"/>
    <x v="9"/>
    <x v="48"/>
    <n v="4013"/>
    <n v="4197"/>
    <b v="0"/>
    <x v="4"/>
    <b v="0"/>
    <x v="0"/>
  </r>
  <r>
    <s v="Population - 2022"/>
    <x v="997"/>
    <x v="9"/>
    <x v="50"/>
    <n v="4014"/>
    <n v="1658"/>
    <b v="0"/>
    <x v="4"/>
    <b v="0"/>
    <x v="0"/>
  </r>
  <r>
    <s v="Population - 2022"/>
    <x v="998"/>
    <x v="9"/>
    <x v="48"/>
    <n v="4015"/>
    <n v="3321"/>
    <b v="0"/>
    <x v="4"/>
    <b v="0"/>
    <x v="0"/>
  </r>
  <r>
    <s v="Population - 2022"/>
    <x v="999"/>
    <x v="9"/>
    <x v="50"/>
    <n v="4016"/>
    <n v="20721"/>
    <b v="0"/>
    <x v="4"/>
    <b v="0"/>
    <x v="0"/>
  </r>
  <r>
    <s v="Population - 2022"/>
    <x v="1000"/>
    <x v="9"/>
    <x v="50"/>
    <n v="4017"/>
    <n v="6328"/>
    <b v="0"/>
    <x v="4"/>
    <b v="0"/>
    <x v="0"/>
  </r>
  <r>
    <s v="Population - 2022"/>
    <x v="1001"/>
    <x v="9"/>
    <x v="47"/>
    <n v="4018"/>
    <n v="958"/>
    <b v="0"/>
    <x v="4"/>
    <b v="0"/>
    <x v="0"/>
  </r>
  <r>
    <s v="Population - 2022"/>
    <x v="1002"/>
    <x v="9"/>
    <x v="47"/>
    <n v="4019"/>
    <n v="11702"/>
    <b v="0"/>
    <x v="4"/>
    <b v="0"/>
    <x v="0"/>
  </r>
  <r>
    <s v="Population - 2022"/>
    <x v="1003"/>
    <x v="9"/>
    <x v="48"/>
    <n v="4020"/>
    <n v="8812"/>
    <b v="0"/>
    <x v="4"/>
    <b v="0"/>
    <x v="0"/>
  </r>
  <r>
    <s v="Population - 2022"/>
    <x v="1004"/>
    <x v="9"/>
    <x v="47"/>
    <n v="4021"/>
    <n v="1793"/>
    <b v="0"/>
    <x v="4"/>
    <b v="0"/>
    <x v="0"/>
  </r>
  <r>
    <s v="Population - 2022"/>
    <x v="1005"/>
    <x v="9"/>
    <x v="47"/>
    <n v="4022"/>
    <n v="1499"/>
    <b v="1"/>
    <x v="4"/>
    <b v="0"/>
    <x v="0"/>
  </r>
  <r>
    <s v="Population - 2022"/>
    <x v="1006"/>
    <x v="9"/>
    <x v="45"/>
    <n v="4023"/>
    <n v="4173"/>
    <b v="0"/>
    <x v="4"/>
    <b v="0"/>
    <x v="0"/>
  </r>
  <r>
    <s v="Population - 2022"/>
    <x v="1007"/>
    <x v="9"/>
    <x v="46"/>
    <n v="4024"/>
    <n v="8369"/>
    <b v="0"/>
    <x v="4"/>
    <b v="0"/>
    <x v="0"/>
  </r>
  <r>
    <s v="Population - 2022"/>
    <x v="1008"/>
    <x v="9"/>
    <x v="44"/>
    <n v="4025"/>
    <n v="2427"/>
    <b v="0"/>
    <x v="4"/>
    <b v="0"/>
    <x v="0"/>
  </r>
  <r>
    <s v="Population - 2022"/>
    <x v="1009"/>
    <x v="9"/>
    <x v="46"/>
    <n v="4026"/>
    <n v="11542"/>
    <b v="0"/>
    <x v="4"/>
    <b v="0"/>
    <x v="0"/>
  </r>
  <r>
    <s v="Population - 2022"/>
    <x v="1010"/>
    <x v="9"/>
    <x v="50"/>
    <n v="4027"/>
    <n v="1772"/>
    <b v="0"/>
    <x v="4"/>
    <b v="0"/>
    <x v="0"/>
  </r>
  <r>
    <s v="Population - 2022"/>
    <x v="1011"/>
    <x v="9"/>
    <x v="47"/>
    <n v="4028"/>
    <n v="10646"/>
    <b v="0"/>
    <x v="4"/>
    <b v="0"/>
    <x v="0"/>
  </r>
  <r>
    <s v="Population - 2022"/>
    <x v="1012"/>
    <x v="9"/>
    <x v="46"/>
    <n v="4029"/>
    <n v="8420"/>
    <b v="0"/>
    <x v="4"/>
    <b v="0"/>
    <x v="0"/>
  </r>
  <r>
    <s v="Population - 2022"/>
    <x v="1013"/>
    <x v="9"/>
    <x v="46"/>
    <n v="4030"/>
    <n v="6025"/>
    <b v="0"/>
    <x v="4"/>
    <b v="0"/>
    <x v="0"/>
  </r>
  <r>
    <s v="Population - 2022"/>
    <x v="1014"/>
    <x v="9"/>
    <x v="46"/>
    <n v="4031"/>
    <n v="4050"/>
    <b v="0"/>
    <x v="4"/>
    <b v="0"/>
    <x v="0"/>
  </r>
  <r>
    <s v="Population - 2022"/>
    <x v="1015"/>
    <x v="9"/>
    <x v="46"/>
    <n v="4032"/>
    <n v="4751"/>
    <b v="0"/>
    <x v="4"/>
    <b v="0"/>
    <x v="0"/>
  </r>
  <r>
    <s v="Population - 2022"/>
    <x v="1016"/>
    <x v="9"/>
    <x v="47"/>
    <n v="4033"/>
    <n v="11042"/>
    <b v="0"/>
    <x v="4"/>
    <b v="0"/>
    <x v="0"/>
  </r>
  <r>
    <s v="Population - 2022"/>
    <x v="1017"/>
    <x v="9"/>
    <x v="45"/>
    <n v="4034"/>
    <n v="8879"/>
    <b v="1"/>
    <x v="4"/>
    <b v="0"/>
    <x v="0"/>
  </r>
  <r>
    <s v="Population - 2022"/>
    <x v="1018"/>
    <x v="9"/>
    <x v="46"/>
    <n v="4035"/>
    <n v="5773"/>
    <b v="0"/>
    <x v="4"/>
    <b v="0"/>
    <x v="0"/>
  </r>
  <r>
    <s v="Population - 2022"/>
    <x v="1019"/>
    <x v="9"/>
    <x v="44"/>
    <n v="4040"/>
    <n v="2707"/>
    <b v="0"/>
    <x v="4"/>
    <b v="0"/>
    <x v="0"/>
  </r>
  <r>
    <s v="Population - 2022"/>
    <x v="1020"/>
    <x v="9"/>
    <x v="44"/>
    <n v="4036"/>
    <n v="15790"/>
    <b v="0"/>
    <x v="4"/>
    <b v="0"/>
    <x v="0"/>
  </r>
  <r>
    <s v="Population - 2022"/>
    <x v="1021"/>
    <x v="9"/>
    <x v="44"/>
    <n v="4037"/>
    <n v="7710"/>
    <b v="0"/>
    <x v="4"/>
    <b v="0"/>
    <x v="0"/>
  </r>
  <r>
    <s v="Population - 2022"/>
    <x v="1022"/>
    <x v="9"/>
    <x v="44"/>
    <n v="4038"/>
    <n v="12101"/>
    <b v="0"/>
    <x v="4"/>
    <b v="0"/>
    <x v="0"/>
  </r>
  <r>
    <s v="Population - 2022"/>
    <x v="1023"/>
    <x v="9"/>
    <x v="44"/>
    <n v="4039"/>
    <n v="7489"/>
    <b v="0"/>
    <x v="4"/>
    <b v="0"/>
    <x v="0"/>
  </r>
  <r>
    <s v="Population - 2022"/>
    <x v="1024"/>
    <x v="9"/>
    <x v="48"/>
    <n v="4041"/>
    <n v="13242"/>
    <b v="0"/>
    <x v="4"/>
    <b v="0"/>
    <x v="0"/>
  </r>
  <r>
    <s v="Population - 2022"/>
    <x v="1025"/>
    <x v="9"/>
    <x v="44"/>
    <n v="4042"/>
    <n v="1683"/>
    <b v="0"/>
    <x v="4"/>
    <b v="0"/>
    <x v="0"/>
  </r>
  <r>
    <s v="Population - 2022"/>
    <x v="1026"/>
    <x v="10"/>
    <x v="51"/>
    <n v="3010"/>
    <n v="9430"/>
    <b v="0"/>
    <x v="8"/>
    <b v="0"/>
    <x v="0"/>
  </r>
  <r>
    <s v="Population - 2022"/>
    <x v="1027"/>
    <x v="10"/>
    <x v="51"/>
    <n v="3006"/>
    <n v="11285"/>
    <b v="0"/>
    <x v="8"/>
    <b v="0"/>
    <x v="0"/>
  </r>
  <r>
    <s v="Population - 2022"/>
    <x v="1028"/>
    <x v="10"/>
    <x v="51"/>
    <n v="3018"/>
    <n v="5566"/>
    <b v="1"/>
    <x v="8"/>
    <b v="0"/>
    <x v="0"/>
  </r>
  <r>
    <s v="Population - 2022"/>
    <x v="1029"/>
    <x v="10"/>
    <x v="52"/>
    <n v="3005"/>
    <n v="2411"/>
    <b v="0"/>
    <x v="8"/>
    <b v="0"/>
    <x v="0"/>
  </r>
  <r>
    <s v="Population - 2022"/>
    <x v="1030"/>
    <x v="10"/>
    <x v="52"/>
    <n v="3008"/>
    <n v="7074"/>
    <b v="0"/>
    <x v="8"/>
    <b v="0"/>
    <x v="0"/>
  </r>
  <r>
    <s v="Population - 2022"/>
    <x v="1031"/>
    <x v="10"/>
    <x v="52"/>
    <n v="3009"/>
    <n v="4092"/>
    <b v="0"/>
    <x v="8"/>
    <b v="0"/>
    <x v="0"/>
  </r>
  <r>
    <s v="Population - 2022"/>
    <x v="1032"/>
    <x v="10"/>
    <x v="53"/>
    <n v="3016"/>
    <n v="5131"/>
    <b v="0"/>
    <x v="8"/>
    <b v="0"/>
    <x v="0"/>
  </r>
  <r>
    <s v="Population - 2022"/>
    <x v="1033"/>
    <x v="10"/>
    <x v="53"/>
    <n v="3015"/>
    <n v="33550"/>
    <b v="0"/>
    <x v="8"/>
    <b v="0"/>
    <x v="0"/>
  </r>
  <r>
    <s v="Population - 2022"/>
    <x v="1034"/>
    <x v="10"/>
    <x v="53"/>
    <n v="3017"/>
    <n v="16656"/>
    <b v="0"/>
    <x v="8"/>
    <b v="0"/>
    <x v="0"/>
  </r>
  <r>
    <s v="Population - 2022"/>
    <x v="1035"/>
    <x v="10"/>
    <x v="52"/>
    <n v="3019"/>
    <n v="3711"/>
    <b v="0"/>
    <x v="8"/>
    <b v="0"/>
    <x v="0"/>
  </r>
  <r>
    <s v="Population - 2022"/>
    <x v="1036"/>
    <x v="10"/>
    <x v="52"/>
    <n v="3020"/>
    <n v="7387"/>
    <b v="0"/>
    <x v="8"/>
    <b v="0"/>
    <x v="0"/>
  </r>
  <r>
    <s v="Population - 2022"/>
    <x v="1037"/>
    <x v="10"/>
    <x v="51"/>
    <n v="3021"/>
    <n v="6888"/>
    <b v="1"/>
    <x v="8"/>
    <b v="0"/>
    <x v="0"/>
  </r>
  <r>
    <s v="Population - 2022"/>
    <x v="1038"/>
    <x v="10"/>
    <x v="51"/>
    <n v="3027"/>
    <n v="5950"/>
    <b v="0"/>
    <x v="8"/>
    <b v="0"/>
    <x v="0"/>
  </r>
  <r>
    <s v="Population - 2022"/>
    <x v="1039"/>
    <x v="10"/>
    <x v="54"/>
    <n v="3042"/>
    <n v="4951"/>
    <b v="0"/>
    <x v="9"/>
    <b v="0"/>
    <x v="0"/>
  </r>
  <r>
    <s v="Population - 2022"/>
    <x v="1040"/>
    <x v="10"/>
    <x v="54"/>
    <n v="3047"/>
    <n v="2211"/>
    <b v="0"/>
    <x v="9"/>
    <b v="0"/>
    <x v="0"/>
  </r>
  <r>
    <s v="Population - 2022"/>
    <x v="1041"/>
    <x v="10"/>
    <x v="54"/>
    <n v="3048"/>
    <n v="2940"/>
    <b v="0"/>
    <x v="9"/>
    <b v="0"/>
    <x v="0"/>
  </r>
  <r>
    <s v="Population - 2022"/>
    <x v="1042"/>
    <x v="10"/>
    <x v="55"/>
    <n v="3001"/>
    <n v="902"/>
    <b v="0"/>
    <x v="10"/>
    <b v="0"/>
    <x v="0"/>
  </r>
  <r>
    <s v="Population - 2022"/>
    <x v="1043"/>
    <x v="10"/>
    <x v="54"/>
    <n v="3002"/>
    <n v="5227"/>
    <b v="0"/>
    <x v="10"/>
    <b v="0"/>
    <x v="0"/>
  </r>
  <r>
    <s v="Population - 2022"/>
    <x v="1044"/>
    <x v="10"/>
    <x v="56"/>
    <n v="3003"/>
    <n v="5619"/>
    <b v="0"/>
    <x v="10"/>
    <b v="0"/>
    <x v="0"/>
  </r>
  <r>
    <s v="Population - 2022"/>
    <x v="1045"/>
    <x v="10"/>
    <x v="57"/>
    <n v="3004"/>
    <n v="2319"/>
    <b v="0"/>
    <x v="10"/>
    <b v="0"/>
    <x v="0"/>
  </r>
  <r>
    <s v="Population - 2022"/>
    <x v="1046"/>
    <x v="10"/>
    <x v="56"/>
    <n v="3011"/>
    <n v="5700"/>
    <b v="1"/>
    <x v="10"/>
    <b v="0"/>
    <x v="0"/>
  </r>
  <r>
    <s v="Population - 2022"/>
    <x v="1047"/>
    <x v="10"/>
    <x v="56"/>
    <n v="3014"/>
    <n v="12176"/>
    <b v="0"/>
    <x v="10"/>
    <b v="0"/>
    <x v="0"/>
  </r>
  <r>
    <s v="Population - 2022"/>
    <x v="1048"/>
    <x v="10"/>
    <x v="56"/>
    <n v="3012"/>
    <n v="10463"/>
    <b v="0"/>
    <x v="10"/>
    <b v="0"/>
    <x v="0"/>
  </r>
  <r>
    <s v="Population - 2022"/>
    <x v="1049"/>
    <x v="10"/>
    <x v="56"/>
    <n v="3013"/>
    <n v="3517"/>
    <b v="0"/>
    <x v="10"/>
    <b v="0"/>
    <x v="0"/>
  </r>
  <r>
    <s v="Population - 2022"/>
    <x v="1050"/>
    <x v="10"/>
    <x v="54"/>
    <n v="3026"/>
    <n v="3129"/>
    <b v="0"/>
    <x v="10"/>
    <b v="0"/>
    <x v="0"/>
  </r>
  <r>
    <s v="Population - 2022"/>
    <x v="1051"/>
    <x v="10"/>
    <x v="54"/>
    <n v="3022"/>
    <n v="2742"/>
    <b v="0"/>
    <x v="10"/>
    <b v="0"/>
    <x v="0"/>
  </r>
  <r>
    <s v="Population - 2022"/>
    <x v="1052"/>
    <x v="10"/>
    <x v="54"/>
    <n v="3023"/>
    <n v="3274"/>
    <b v="0"/>
    <x v="10"/>
    <b v="0"/>
    <x v="0"/>
  </r>
  <r>
    <s v="Population - 2022"/>
    <x v="1053"/>
    <x v="10"/>
    <x v="54"/>
    <n v="3024"/>
    <n v="4394"/>
    <b v="0"/>
    <x v="10"/>
    <b v="0"/>
    <x v="0"/>
  </r>
  <r>
    <s v="Population - 2022"/>
    <x v="1054"/>
    <x v="10"/>
    <x v="54"/>
    <n v="3025"/>
    <n v="3975"/>
    <b v="0"/>
    <x v="10"/>
    <b v="0"/>
    <x v="0"/>
  </r>
  <r>
    <s v="Population - 2022"/>
    <x v="1055"/>
    <x v="10"/>
    <x v="57"/>
    <n v="3028"/>
    <n v="1548"/>
    <b v="0"/>
    <x v="10"/>
    <b v="0"/>
    <x v="0"/>
  </r>
  <r>
    <s v="Population - 2022"/>
    <x v="1056"/>
    <x v="10"/>
    <x v="57"/>
    <n v="3029"/>
    <n v="1628"/>
    <b v="0"/>
    <x v="10"/>
    <b v="0"/>
    <x v="0"/>
  </r>
  <r>
    <s v="Population - 2022"/>
    <x v="1057"/>
    <x v="10"/>
    <x v="55"/>
    <n v="3030"/>
    <n v="11289"/>
    <b v="0"/>
    <x v="10"/>
    <b v="0"/>
    <x v="0"/>
  </r>
  <r>
    <s v="Population - 2022"/>
    <x v="1058"/>
    <x v="10"/>
    <x v="57"/>
    <n v="3031"/>
    <n v="2164"/>
    <b v="0"/>
    <x v="10"/>
    <b v="0"/>
    <x v="0"/>
  </r>
  <r>
    <s v="Population - 2022"/>
    <x v="1059"/>
    <x v="10"/>
    <x v="55"/>
    <n v="3032"/>
    <n v="17957"/>
    <b v="0"/>
    <x v="10"/>
    <b v="0"/>
    <x v="0"/>
  </r>
  <r>
    <s v="Population - 2022"/>
    <x v="1060"/>
    <x v="10"/>
    <x v="55"/>
    <n v="3033"/>
    <n v="3849"/>
    <b v="0"/>
    <x v="10"/>
    <b v="0"/>
    <x v="0"/>
  </r>
  <r>
    <s v="Population - 2022"/>
    <x v="1061"/>
    <x v="10"/>
    <x v="57"/>
    <n v="3034"/>
    <n v="4365"/>
    <b v="0"/>
    <x v="10"/>
    <b v="0"/>
    <x v="0"/>
  </r>
  <r>
    <s v="Population - 2022"/>
    <x v="1062"/>
    <x v="10"/>
    <x v="55"/>
    <n v="3035"/>
    <n v="9421"/>
    <b v="0"/>
    <x v="10"/>
    <b v="0"/>
    <x v="0"/>
  </r>
  <r>
    <s v="Population - 2022"/>
    <x v="1063"/>
    <x v="10"/>
    <x v="57"/>
    <n v="3036"/>
    <n v="3961"/>
    <b v="0"/>
    <x v="10"/>
    <b v="0"/>
    <x v="0"/>
  </r>
  <r>
    <s v="Population - 2022"/>
    <x v="1064"/>
    <x v="10"/>
    <x v="57"/>
    <n v="3037"/>
    <n v="3354"/>
    <b v="0"/>
    <x v="10"/>
    <b v="0"/>
    <x v="0"/>
  </r>
  <r>
    <s v="Population - 2022"/>
    <x v="1065"/>
    <x v="10"/>
    <x v="57"/>
    <n v="3038"/>
    <n v="4425"/>
    <b v="0"/>
    <x v="10"/>
    <b v="0"/>
    <x v="0"/>
  </r>
  <r>
    <s v="Population - 2022"/>
    <x v="1066"/>
    <x v="10"/>
    <x v="57"/>
    <n v="3039"/>
    <n v="11241"/>
    <b v="0"/>
    <x v="10"/>
    <b v="0"/>
    <x v="0"/>
  </r>
  <r>
    <s v="Population - 2022"/>
    <x v="1067"/>
    <x v="10"/>
    <x v="57"/>
    <n v="3040"/>
    <n v="5137"/>
    <b v="0"/>
    <x v="10"/>
    <b v="0"/>
    <x v="0"/>
  </r>
  <r>
    <s v="Population - 2022"/>
    <x v="1068"/>
    <x v="10"/>
    <x v="54"/>
    <n v="3046"/>
    <n v="2255"/>
    <b v="0"/>
    <x v="10"/>
    <b v="0"/>
    <x v="0"/>
  </r>
  <r>
    <s v="Population - 2022"/>
    <x v="1069"/>
    <x v="10"/>
    <x v="54"/>
    <n v="3041"/>
    <n v="2796"/>
    <b v="0"/>
    <x v="10"/>
    <b v="0"/>
    <x v="0"/>
  </r>
  <r>
    <s v="Population - 2022"/>
    <x v="1070"/>
    <x v="10"/>
    <x v="54"/>
    <n v="3043"/>
    <n v="3793"/>
    <b v="0"/>
    <x v="10"/>
    <b v="0"/>
    <x v="0"/>
  </r>
  <r>
    <s v="Population - 2022"/>
    <x v="1071"/>
    <x v="10"/>
    <x v="54"/>
    <n v="3044"/>
    <n v="1985"/>
    <b v="0"/>
    <x v="10"/>
    <b v="0"/>
    <x v="0"/>
  </r>
  <r>
    <s v="Population - 2022"/>
    <x v="1072"/>
    <x v="10"/>
    <x v="54"/>
    <n v="3045"/>
    <n v="2260"/>
    <b v="0"/>
    <x v="10"/>
    <b v="0"/>
    <x v="0"/>
  </r>
  <r>
    <s v="Population - 2022"/>
    <x v="1073"/>
    <x v="10"/>
    <x v="54"/>
    <n v="3049"/>
    <n v="2401"/>
    <b v="0"/>
    <x v="10"/>
    <b v="0"/>
    <x v="0"/>
  </r>
  <r>
    <s v="Population - 2022"/>
    <x v="1074"/>
    <x v="10"/>
    <x v="54"/>
    <n v="3007"/>
    <n v="10"/>
    <b v="0"/>
    <x v="9"/>
    <b v="1"/>
    <x v="0"/>
  </r>
  <r>
    <s v="Population - 2022"/>
    <x v="1075"/>
    <x v="10"/>
    <x v="51"/>
    <n v="3007"/>
    <n v="11284"/>
    <b v="0"/>
    <x v="8"/>
    <b v="1"/>
    <x v="0"/>
  </r>
  <r>
    <s v="Population - 2022"/>
    <x v="1076"/>
    <x v="11"/>
    <x v="58"/>
    <n v="5001"/>
    <n v="2489"/>
    <b v="0"/>
    <x v="11"/>
    <b v="0"/>
    <x v="0"/>
  </r>
  <r>
    <s v="Population - 2022"/>
    <x v="1077"/>
    <x v="11"/>
    <x v="58"/>
    <n v="5002"/>
    <n v="2109"/>
    <b v="0"/>
    <x v="11"/>
    <b v="0"/>
    <x v="0"/>
  </r>
  <r>
    <s v="Population - 2022"/>
    <x v="1078"/>
    <x v="11"/>
    <x v="59"/>
    <n v="5003"/>
    <n v="2212"/>
    <b v="0"/>
    <x v="11"/>
    <b v="0"/>
    <x v="0"/>
  </r>
  <r>
    <s v="Population - 2022"/>
    <x v="1079"/>
    <x v="11"/>
    <x v="58"/>
    <n v="5004"/>
    <n v="1554"/>
    <b v="0"/>
    <x v="11"/>
    <b v="0"/>
    <x v="0"/>
  </r>
  <r>
    <s v="Population - 2022"/>
    <x v="1080"/>
    <x v="11"/>
    <x v="58"/>
    <n v="5005"/>
    <n v="1834"/>
    <b v="0"/>
    <x v="11"/>
    <b v="0"/>
    <x v="0"/>
  </r>
  <r>
    <s v="Population - 2022"/>
    <x v="1081"/>
    <x v="11"/>
    <x v="59"/>
    <n v="5006"/>
    <n v="5312"/>
    <b v="0"/>
    <x v="11"/>
    <b v="0"/>
    <x v="0"/>
  </r>
  <r>
    <s v="Population - 2022"/>
    <x v="1082"/>
    <x v="11"/>
    <x v="58"/>
    <n v="5022"/>
    <n v="1881"/>
    <b v="0"/>
    <x v="11"/>
    <b v="0"/>
    <x v="0"/>
  </r>
  <r>
    <s v="Population - 2022"/>
    <x v="1083"/>
    <x v="11"/>
    <x v="58"/>
    <n v="5023"/>
    <n v="1448"/>
    <b v="0"/>
    <x v="11"/>
    <b v="0"/>
    <x v="0"/>
  </r>
  <r>
    <s v="Population - 2022"/>
    <x v="1084"/>
    <x v="11"/>
    <x v="58"/>
    <n v="5024"/>
    <n v="3187"/>
    <b v="0"/>
    <x v="11"/>
    <b v="0"/>
    <x v="0"/>
  </r>
  <r>
    <s v="Population - 2022"/>
    <x v="1085"/>
    <x v="11"/>
    <x v="58"/>
    <n v="5025"/>
    <n v="1960"/>
    <b v="0"/>
    <x v="11"/>
    <b v="0"/>
    <x v="0"/>
  </r>
  <r>
    <s v="Population - 2022"/>
    <x v="1086"/>
    <x v="11"/>
    <x v="58"/>
    <n v="5026"/>
    <n v="1525"/>
    <b v="0"/>
    <x v="11"/>
    <b v="0"/>
    <x v="0"/>
  </r>
  <r>
    <s v="Population - 2022"/>
    <x v="1087"/>
    <x v="11"/>
    <x v="60"/>
    <n v="5027"/>
    <n v="3789"/>
    <b v="0"/>
    <x v="11"/>
    <b v="0"/>
    <x v="0"/>
  </r>
  <r>
    <s v="Population - 2022"/>
    <x v="1088"/>
    <x v="11"/>
    <x v="58"/>
    <n v="5028"/>
    <n v="1694"/>
    <b v="0"/>
    <x v="11"/>
    <b v="0"/>
    <x v="0"/>
  </r>
  <r>
    <s v="Population - 2022"/>
    <x v="1089"/>
    <x v="11"/>
    <x v="60"/>
    <n v="5029"/>
    <n v="2217"/>
    <b v="0"/>
    <x v="11"/>
    <b v="0"/>
    <x v="0"/>
  </r>
  <r>
    <s v="Population - 2022"/>
    <x v="1090"/>
    <x v="11"/>
    <x v="60"/>
    <n v="5030"/>
    <n v="3357"/>
    <b v="0"/>
    <x v="11"/>
    <b v="0"/>
    <x v="0"/>
  </r>
  <r>
    <s v="Population - 2022"/>
    <x v="1091"/>
    <x v="11"/>
    <x v="58"/>
    <n v="5031"/>
    <n v="3031"/>
    <b v="0"/>
    <x v="11"/>
    <b v="0"/>
    <x v="0"/>
  </r>
  <r>
    <s v="Population - 2022"/>
    <x v="1092"/>
    <x v="11"/>
    <x v="59"/>
    <n v="5037"/>
    <n v="8936"/>
    <b v="0"/>
    <x v="11"/>
    <b v="0"/>
    <x v="0"/>
  </r>
  <r>
    <s v="Population - 2022"/>
    <x v="1093"/>
    <x v="11"/>
    <x v="58"/>
    <n v="5038"/>
    <n v="3514"/>
    <b v="0"/>
    <x v="11"/>
    <b v="0"/>
    <x v="0"/>
  </r>
  <r>
    <s v="Population - 2022"/>
    <x v="1094"/>
    <x v="11"/>
    <x v="59"/>
    <n v="5039"/>
    <n v="7674"/>
    <b v="0"/>
    <x v="11"/>
    <b v="0"/>
    <x v="0"/>
  </r>
  <r>
    <s v="Population - 2022"/>
    <x v="1095"/>
    <x v="11"/>
    <x v="58"/>
    <n v="5040"/>
    <n v="2842"/>
    <b v="0"/>
    <x v="11"/>
    <b v="0"/>
    <x v="0"/>
  </r>
  <r>
    <s v="Population - 2022"/>
    <x v="1096"/>
    <x v="11"/>
    <x v="58"/>
    <n v="5041"/>
    <n v="2742"/>
    <b v="0"/>
    <x v="11"/>
    <b v="0"/>
    <x v="0"/>
  </r>
  <r>
    <s v="Population - 2021"/>
    <x v="1097"/>
    <x v="11"/>
    <x v="59"/>
    <n v="5057"/>
    <n v="21895"/>
    <b v="0"/>
    <x v="11"/>
    <b v="1"/>
    <x v="0"/>
  </r>
  <r>
    <s v="Population - 2022"/>
    <x v="1098"/>
    <x v="11"/>
    <x v="60"/>
    <n v="5063"/>
    <n v="2965"/>
    <b v="0"/>
    <x v="11"/>
    <b v="0"/>
    <x v="0"/>
  </r>
  <r>
    <s v="Population - 2022"/>
    <x v="1099"/>
    <x v="11"/>
    <x v="60"/>
    <n v="5064"/>
    <n v="4215"/>
    <b v="0"/>
    <x v="11"/>
    <b v="0"/>
    <x v="0"/>
  </r>
  <r>
    <s v="Population - 2022"/>
    <x v="1100"/>
    <x v="11"/>
    <x v="60"/>
    <n v="5066"/>
    <n v="3286"/>
    <b v="0"/>
    <x v="11"/>
    <b v="0"/>
    <x v="0"/>
  </r>
  <r>
    <s v="Population - 2022"/>
    <x v="1101"/>
    <x v="11"/>
    <x v="60"/>
    <n v="5067"/>
    <n v="2454"/>
    <b v="0"/>
    <x v="11"/>
    <b v="0"/>
    <x v="0"/>
  </r>
  <r>
    <s v="Population - 2022"/>
    <x v="1102"/>
    <x v="11"/>
    <x v="59"/>
    <n v="5069"/>
    <n v="1033"/>
    <b v="0"/>
    <x v="11"/>
    <b v="0"/>
    <x v="0"/>
  </r>
  <r>
    <s v="Population - 2022"/>
    <x v="1103"/>
    <x v="11"/>
    <x v="61"/>
    <n v="5007"/>
    <n v="2871"/>
    <b v="0"/>
    <x v="12"/>
    <b v="0"/>
    <x v="0"/>
  </r>
  <r>
    <s v="Population - 2022"/>
    <x v="1104"/>
    <x v="11"/>
    <x v="62"/>
    <n v="5008"/>
    <n v="3648"/>
    <b v="0"/>
    <x v="12"/>
    <b v="0"/>
    <x v="0"/>
  </r>
  <r>
    <s v="Population - 2022"/>
    <x v="1105"/>
    <x v="11"/>
    <x v="62"/>
    <n v="5009"/>
    <n v="6201"/>
    <b v="0"/>
    <x v="12"/>
    <b v="0"/>
    <x v="0"/>
  </r>
  <r>
    <s v="Population - 2022"/>
    <x v="1106"/>
    <x v="11"/>
    <x v="62"/>
    <n v="5010"/>
    <n v="3773"/>
    <b v="0"/>
    <x v="12"/>
    <b v="0"/>
    <x v="0"/>
  </r>
  <r>
    <s v="Population - 2022"/>
    <x v="1107"/>
    <x v="11"/>
    <x v="62"/>
    <n v="5011"/>
    <n v="1981"/>
    <b v="0"/>
    <x v="12"/>
    <b v="0"/>
    <x v="0"/>
  </r>
  <r>
    <s v="Population - 2022"/>
    <x v="1108"/>
    <x v="11"/>
    <x v="63"/>
    <n v="5012"/>
    <n v="3370"/>
    <b v="0"/>
    <x v="12"/>
    <b v="0"/>
    <x v="0"/>
  </r>
  <r>
    <s v="Population - 2022"/>
    <x v="1109"/>
    <x v="11"/>
    <x v="62"/>
    <n v="5013"/>
    <n v="2267"/>
    <b v="0"/>
    <x v="12"/>
    <b v="0"/>
    <x v="0"/>
  </r>
  <r>
    <s v="Population - 2022"/>
    <x v="1110"/>
    <x v="11"/>
    <x v="62"/>
    <n v="5014"/>
    <n v="1498"/>
    <b v="0"/>
    <x v="12"/>
    <b v="0"/>
    <x v="0"/>
  </r>
  <r>
    <s v="Population - 2022"/>
    <x v="1111"/>
    <x v="11"/>
    <x v="62"/>
    <n v="5015"/>
    <n v="2599"/>
    <b v="0"/>
    <x v="12"/>
    <b v="0"/>
    <x v="0"/>
  </r>
  <r>
    <s v="Population - 2022"/>
    <x v="1112"/>
    <x v="11"/>
    <x v="62"/>
    <n v="5016"/>
    <n v="2779"/>
    <b v="0"/>
    <x v="12"/>
    <b v="0"/>
    <x v="0"/>
  </r>
  <r>
    <s v="Population - 2022"/>
    <x v="1113"/>
    <x v="11"/>
    <x v="62"/>
    <n v="5017"/>
    <n v="2842"/>
    <b v="0"/>
    <x v="12"/>
    <b v="0"/>
    <x v="0"/>
  </r>
  <r>
    <s v="Population - 2022"/>
    <x v="1114"/>
    <x v="11"/>
    <x v="61"/>
    <n v="5018"/>
    <n v="2712"/>
    <b v="0"/>
    <x v="12"/>
    <b v="0"/>
    <x v="0"/>
  </r>
  <r>
    <s v="Population - 2022"/>
    <x v="1115"/>
    <x v="11"/>
    <x v="61"/>
    <n v="5019"/>
    <n v="2666"/>
    <b v="0"/>
    <x v="12"/>
    <b v="0"/>
    <x v="0"/>
  </r>
  <r>
    <s v="Population - 2022"/>
    <x v="1116"/>
    <x v="11"/>
    <x v="61"/>
    <n v="5020"/>
    <n v="5367"/>
    <b v="0"/>
    <x v="12"/>
    <b v="0"/>
    <x v="0"/>
  </r>
  <r>
    <s v="Population - 2022"/>
    <x v="1117"/>
    <x v="11"/>
    <x v="63"/>
    <n v="5021"/>
    <n v="5107"/>
    <b v="0"/>
    <x v="12"/>
    <b v="0"/>
    <x v="0"/>
  </r>
  <r>
    <s v="Population - 2022"/>
    <x v="1118"/>
    <x v="11"/>
    <x v="63"/>
    <n v="5035"/>
    <n v="1533"/>
    <b v="0"/>
    <x v="12"/>
    <b v="0"/>
    <x v="0"/>
  </r>
  <r>
    <s v="Population - 2022"/>
    <x v="1119"/>
    <x v="11"/>
    <x v="63"/>
    <n v="5036"/>
    <n v="2143"/>
    <b v="0"/>
    <x v="12"/>
    <b v="0"/>
    <x v="0"/>
  </r>
  <r>
    <s v="Population - 2022"/>
    <x v="1120"/>
    <x v="11"/>
    <x v="61"/>
    <n v="5032"/>
    <n v="1436"/>
    <b v="0"/>
    <x v="12"/>
    <b v="0"/>
    <x v="0"/>
  </r>
  <r>
    <s v="Population - 2022"/>
    <x v="1121"/>
    <x v="11"/>
    <x v="63"/>
    <n v="5033"/>
    <n v="1810"/>
    <b v="0"/>
    <x v="12"/>
    <b v="0"/>
    <x v="0"/>
  </r>
  <r>
    <s v="Population - 2022"/>
    <x v="1122"/>
    <x v="11"/>
    <x v="63"/>
    <n v="5034"/>
    <n v="1350"/>
    <b v="0"/>
    <x v="12"/>
    <b v="0"/>
    <x v="0"/>
  </r>
  <r>
    <s v="Population - 2022"/>
    <x v="1123"/>
    <x v="11"/>
    <x v="63"/>
    <n v="5042"/>
    <n v="2574"/>
    <b v="0"/>
    <x v="12"/>
    <b v="0"/>
    <x v="0"/>
  </r>
  <r>
    <s v="Population - 2022"/>
    <x v="1124"/>
    <x v="11"/>
    <x v="63"/>
    <n v="5043"/>
    <n v="2975"/>
    <b v="0"/>
    <x v="12"/>
    <b v="0"/>
    <x v="0"/>
  </r>
  <r>
    <s v="Population - 2022"/>
    <x v="1125"/>
    <x v="11"/>
    <x v="63"/>
    <n v="5044"/>
    <n v="4505"/>
    <b v="0"/>
    <x v="12"/>
    <b v="0"/>
    <x v="0"/>
  </r>
  <r>
    <s v="Population - 2022"/>
    <x v="1126"/>
    <x v="11"/>
    <x v="63"/>
    <n v="5045"/>
    <n v="2322"/>
    <b v="0"/>
    <x v="12"/>
    <b v="0"/>
    <x v="0"/>
  </r>
  <r>
    <s v="Population - 2022"/>
    <x v="1127"/>
    <x v="11"/>
    <x v="63"/>
    <n v="5046"/>
    <n v="1908"/>
    <b v="0"/>
    <x v="12"/>
    <b v="0"/>
    <x v="0"/>
  </r>
  <r>
    <s v="Population - 2022"/>
    <x v="1128"/>
    <x v="11"/>
    <x v="63"/>
    <n v="5047"/>
    <n v="2921"/>
    <b v="0"/>
    <x v="12"/>
    <b v="0"/>
    <x v="0"/>
  </r>
  <r>
    <s v="Population - 2022"/>
    <x v="1129"/>
    <x v="11"/>
    <x v="63"/>
    <n v="5048"/>
    <n v="1432"/>
    <b v="0"/>
    <x v="12"/>
    <b v="0"/>
    <x v="0"/>
  </r>
  <r>
    <s v="Population - 2022"/>
    <x v="1130"/>
    <x v="11"/>
    <x v="63"/>
    <n v="5049"/>
    <n v="4352"/>
    <b v="0"/>
    <x v="12"/>
    <b v="0"/>
    <x v="0"/>
  </r>
  <r>
    <s v="Population - 2022"/>
    <x v="1131"/>
    <x v="11"/>
    <x v="63"/>
    <n v="5051"/>
    <n v="1754"/>
    <b v="0"/>
    <x v="12"/>
    <b v="0"/>
    <x v="0"/>
  </r>
  <r>
    <s v="Population - 2022"/>
    <x v="1132"/>
    <x v="11"/>
    <x v="63"/>
    <n v="5050"/>
    <n v="3688"/>
    <b v="0"/>
    <x v="12"/>
    <b v="0"/>
    <x v="0"/>
  </r>
  <r>
    <s v="Population - 2022"/>
    <x v="1133"/>
    <x v="11"/>
    <x v="63"/>
    <n v="5052"/>
    <n v="2764"/>
    <b v="0"/>
    <x v="12"/>
    <b v="0"/>
    <x v="0"/>
  </r>
  <r>
    <s v="Population - 2022"/>
    <x v="1134"/>
    <x v="11"/>
    <x v="62"/>
    <n v="5053"/>
    <n v="1752"/>
    <b v="0"/>
    <x v="12"/>
    <b v="0"/>
    <x v="0"/>
  </r>
  <r>
    <s v="Population - 2022"/>
    <x v="1135"/>
    <x v="11"/>
    <x v="60"/>
    <n v="5054"/>
    <n v="6298"/>
    <b v="0"/>
    <x v="12"/>
    <b v="0"/>
    <x v="0"/>
  </r>
  <r>
    <s v="Population - 2022"/>
    <x v="1136"/>
    <x v="11"/>
    <x v="62"/>
    <n v="5055"/>
    <n v="2539"/>
    <b v="0"/>
    <x v="12"/>
    <b v="0"/>
    <x v="0"/>
  </r>
  <r>
    <s v="Population - 2022"/>
    <x v="1137"/>
    <x v="11"/>
    <x v="60"/>
    <n v="5056"/>
    <n v="1557"/>
    <b v="0"/>
    <x v="12"/>
    <b v="0"/>
    <x v="0"/>
  </r>
  <r>
    <s v="Population - 2022"/>
    <x v="1138"/>
    <x v="11"/>
    <x v="59"/>
    <n v="5057"/>
    <n v="1552"/>
    <b v="0"/>
    <x v="12"/>
    <b v="1"/>
    <x v="0"/>
  </r>
  <r>
    <s v="Population - 2022"/>
    <x v="1139"/>
    <x v="11"/>
    <x v="61"/>
    <n v="5058"/>
    <n v="3367"/>
    <b v="0"/>
    <x v="12"/>
    <b v="0"/>
    <x v="0"/>
  </r>
  <r>
    <s v="Population - 2022"/>
    <x v="1140"/>
    <x v="11"/>
    <x v="61"/>
    <n v="5059"/>
    <n v="6377"/>
    <b v="0"/>
    <x v="12"/>
    <b v="0"/>
    <x v="0"/>
  </r>
  <r>
    <s v="Population - 2022"/>
    <x v="1141"/>
    <x v="11"/>
    <x v="61"/>
    <n v="5060"/>
    <n v="5716"/>
    <b v="0"/>
    <x v="12"/>
    <b v="0"/>
    <x v="0"/>
  </r>
  <r>
    <s v="Population - 2022"/>
    <x v="1142"/>
    <x v="11"/>
    <x v="61"/>
    <n v="5061"/>
    <n v="3265"/>
    <b v="0"/>
    <x v="12"/>
    <b v="0"/>
    <x v="0"/>
  </r>
  <r>
    <s v="Population - 2022"/>
    <x v="1143"/>
    <x v="11"/>
    <x v="61"/>
    <n v="5062"/>
    <n v="5493"/>
    <b v="0"/>
    <x v="12"/>
    <b v="0"/>
    <x v="0"/>
  </r>
  <r>
    <s v="Population - 2022"/>
    <x v="1144"/>
    <x v="11"/>
    <x v="60"/>
    <n v="5065"/>
    <n v="2958"/>
    <b v="0"/>
    <x v="12"/>
    <b v="0"/>
    <x v="0"/>
  </r>
  <r>
    <s v="Population - 2022"/>
    <x v="1145"/>
    <x v="11"/>
    <x v="62"/>
    <n v="5068"/>
    <n v="2280"/>
    <b v="0"/>
    <x v="12"/>
    <b v="0"/>
    <x v="0"/>
  </r>
  <r>
    <s v="Population - 2022"/>
    <x v="1146"/>
    <x v="12"/>
    <x v="64"/>
    <n v="27035"/>
    <n v="300"/>
    <b v="0"/>
    <x v="13"/>
    <b v="0"/>
    <x v="0"/>
  </r>
  <r>
    <s v="Population - 2022"/>
    <x v="1147"/>
    <x v="12"/>
    <x v="64"/>
    <n v="27153"/>
    <n v="153"/>
    <b v="0"/>
    <x v="13"/>
    <b v="0"/>
    <x v="0"/>
  </r>
  <r>
    <s v="Population - 2022"/>
    <x v="1148"/>
    <x v="12"/>
    <x v="64"/>
    <n v="27033"/>
    <n v="853"/>
    <b v="0"/>
    <x v="13"/>
    <b v="0"/>
    <x v="0"/>
  </r>
  <r>
    <s v="Population - 2022"/>
    <x v="1149"/>
    <x v="12"/>
    <x v="64"/>
    <n v="27150"/>
    <n v="1266"/>
    <b v="0"/>
    <x v="13"/>
    <b v="0"/>
    <x v="0"/>
  </r>
  <r>
    <s v="Population - 2022"/>
    <x v="1150"/>
    <x v="12"/>
    <x v="64"/>
    <n v="27160"/>
    <n v="76"/>
    <b v="0"/>
    <x v="13"/>
    <b v="0"/>
    <x v="0"/>
  </r>
  <r>
    <s v="Population - 2022"/>
    <x v="1151"/>
    <x v="12"/>
    <x v="64"/>
    <n v="27161"/>
    <n v="555"/>
    <b v="0"/>
    <x v="13"/>
    <b v="0"/>
    <x v="0"/>
  </r>
  <r>
    <s v="Population - 2022"/>
    <x v="1152"/>
    <x v="12"/>
    <x v="64"/>
    <n v="27031"/>
    <n v="105"/>
    <b v="0"/>
    <x v="13"/>
    <b v="0"/>
    <x v="0"/>
  </r>
  <r>
    <s v="Population - 2022"/>
    <x v="1153"/>
    <x v="12"/>
    <x v="64"/>
    <n v="27021"/>
    <n v="529"/>
    <b v="1"/>
    <x v="13"/>
    <b v="0"/>
    <x v="0"/>
  </r>
  <r>
    <s v="Population - 2022"/>
    <x v="1154"/>
    <x v="12"/>
    <x v="64"/>
    <n v="27022"/>
    <n v="211"/>
    <b v="0"/>
    <x v="13"/>
    <b v="0"/>
    <x v="0"/>
  </r>
  <r>
    <s v="Population - 2022"/>
    <x v="1155"/>
    <x v="12"/>
    <x v="64"/>
    <n v="27023"/>
    <n v="399"/>
    <b v="0"/>
    <x v="13"/>
    <b v="0"/>
    <x v="0"/>
  </r>
  <r>
    <s v="Population - 2022"/>
    <x v="1156"/>
    <x v="12"/>
    <x v="64"/>
    <n v="27149"/>
    <n v="330"/>
    <b v="0"/>
    <x v="13"/>
    <b v="0"/>
    <x v="0"/>
  </r>
  <r>
    <s v="Population - 2022"/>
    <x v="1157"/>
    <x v="12"/>
    <x v="64"/>
    <n v="27155"/>
    <n v="171"/>
    <b v="1"/>
    <x v="13"/>
    <b v="0"/>
    <x v="0"/>
  </r>
  <r>
    <s v="Population - 2022"/>
    <x v="1158"/>
    <x v="12"/>
    <x v="64"/>
    <n v="27024"/>
    <n v="290"/>
    <b v="0"/>
    <x v="13"/>
    <b v="0"/>
    <x v="0"/>
  </r>
  <r>
    <s v="Population - 2022"/>
    <x v="1159"/>
    <x v="12"/>
    <x v="64"/>
    <n v="27025"/>
    <n v="2051"/>
    <b v="0"/>
    <x v="13"/>
    <b v="0"/>
    <x v="0"/>
  </r>
  <r>
    <s v="Population - 2022"/>
    <x v="1160"/>
    <x v="12"/>
    <x v="64"/>
    <n v="27037"/>
    <n v="439"/>
    <b v="0"/>
    <x v="13"/>
    <b v="0"/>
    <x v="0"/>
  </r>
  <r>
    <s v="Population - 2022"/>
    <x v="1161"/>
    <x v="12"/>
    <x v="64"/>
    <n v="27151"/>
    <n v="532"/>
    <b v="0"/>
    <x v="13"/>
    <b v="0"/>
    <x v="0"/>
  </r>
  <r>
    <s v="Population - 2022"/>
    <x v="1162"/>
    <x v="12"/>
    <x v="64"/>
    <n v="27026"/>
    <n v="311"/>
    <b v="0"/>
    <x v="13"/>
    <b v="0"/>
    <x v="0"/>
  </r>
  <r>
    <s v="Population - 2022"/>
    <x v="1163"/>
    <x v="12"/>
    <x v="64"/>
    <s v=" 27027/27028"/>
    <n v="308"/>
    <b v="0"/>
    <x v="13"/>
    <b v="0"/>
    <x v="0"/>
  </r>
  <r>
    <s v="Population - 2022"/>
    <x v="1164"/>
    <x v="12"/>
    <x v="64"/>
    <n v="27029"/>
    <n v="99"/>
    <b v="0"/>
    <x v="13"/>
    <b v="0"/>
    <x v="0"/>
  </r>
  <r>
    <s v="Population - 2022"/>
    <x v="1165"/>
    <x v="12"/>
    <x v="64"/>
    <n v="27030"/>
    <n v="240"/>
    <b v="0"/>
    <x v="13"/>
    <b v="0"/>
    <x v="0"/>
  </r>
  <r>
    <s v="Population - 2022"/>
    <x v="1166"/>
    <x v="12"/>
    <x v="64"/>
    <n v="27032"/>
    <n v="183"/>
    <b v="0"/>
    <x v="13"/>
    <b v="0"/>
    <x v="0"/>
  </r>
  <r>
    <s v="Population - 2022"/>
    <x v="1167"/>
    <x v="12"/>
    <x v="64"/>
    <n v="27156"/>
    <n v="315"/>
    <b v="0"/>
    <x v="13"/>
    <b v="0"/>
    <x v="0"/>
  </r>
  <r>
    <s v="Population - 2022"/>
    <x v="1168"/>
    <x v="12"/>
    <x v="64"/>
    <n v="27157"/>
    <n v="281"/>
    <b v="0"/>
    <x v="13"/>
    <b v="0"/>
    <x v="0"/>
  </r>
  <r>
    <s v="Population - 2022"/>
    <x v="1169"/>
    <x v="12"/>
    <x v="64"/>
    <n v="27034"/>
    <n v="334"/>
    <b v="0"/>
    <x v="13"/>
    <b v="0"/>
    <x v="0"/>
  </r>
  <r>
    <s v="Population - 2022"/>
    <x v="1170"/>
    <x v="12"/>
    <x v="64"/>
    <n v="27159"/>
    <n v="2820"/>
    <b v="1"/>
    <x v="13"/>
    <b v="0"/>
    <x v="0"/>
  </r>
  <r>
    <s v="Population - 2022"/>
    <x v="1171"/>
    <x v="12"/>
    <x v="64"/>
    <n v="27036"/>
    <n v="1231"/>
    <b v="0"/>
    <x v="13"/>
    <b v="0"/>
    <x v="0"/>
  </r>
  <r>
    <s v="Population - 2022"/>
    <x v="1172"/>
    <x v="12"/>
    <x v="64"/>
    <n v="27039"/>
    <n v="592"/>
    <b v="0"/>
    <x v="13"/>
    <b v="0"/>
    <x v="0"/>
  </r>
  <r>
    <s v="Population - 2022"/>
    <x v="1173"/>
    <x v="12"/>
    <x v="64"/>
    <n v="27038"/>
    <n v="462"/>
    <b v="0"/>
    <x v="13"/>
    <b v="0"/>
    <x v="0"/>
  </r>
  <r>
    <s v="Population - 2022"/>
    <x v="1174"/>
    <x v="12"/>
    <x v="64"/>
    <n v="27162"/>
    <n v="2592"/>
    <b v="0"/>
    <x v="13"/>
    <b v="0"/>
    <x v="0"/>
  </r>
  <r>
    <s v="Population - 2022"/>
    <x v="1175"/>
    <x v="12"/>
    <x v="65"/>
    <n v="27152"/>
    <n v="2651"/>
    <b v="0"/>
    <x v="13"/>
    <b v="0"/>
    <x v="0"/>
  </r>
  <r>
    <s v="Population - 2022"/>
    <x v="1176"/>
    <x v="12"/>
    <x v="65"/>
    <n v="27063"/>
    <n v="1773"/>
    <b v="0"/>
    <x v="13"/>
    <b v="0"/>
    <x v="0"/>
  </r>
  <r>
    <s v="Population - 2022"/>
    <x v="1177"/>
    <x v="12"/>
    <x v="65"/>
    <n v="27053"/>
    <n v="1317"/>
    <b v="0"/>
    <x v="13"/>
    <b v="0"/>
    <x v="0"/>
  </r>
  <r>
    <s v="Population - 2022"/>
    <x v="1178"/>
    <x v="12"/>
    <x v="65"/>
    <n v="27055"/>
    <n v="1118"/>
    <b v="0"/>
    <x v="13"/>
    <b v="0"/>
    <x v="0"/>
  </r>
  <r>
    <s v="Population - 2022"/>
    <x v="1179"/>
    <x v="12"/>
    <x v="65"/>
    <n v="27154"/>
    <n v="1308"/>
    <b v="0"/>
    <x v="13"/>
    <b v="0"/>
    <x v="0"/>
  </r>
  <r>
    <s v="Population - 2022"/>
    <x v="1180"/>
    <x v="12"/>
    <x v="65"/>
    <n v="27158"/>
    <n v="879"/>
    <b v="0"/>
    <x v="13"/>
    <b v="0"/>
    <x v="0"/>
  </r>
  <r>
    <s v="Population - 2022"/>
    <x v="1181"/>
    <x v="12"/>
    <x v="65"/>
    <n v="27059"/>
    <n v="2447"/>
    <b v="0"/>
    <x v="13"/>
    <b v="0"/>
    <x v="0"/>
  </r>
  <r>
    <s v="Population - 2022"/>
    <x v="1182"/>
    <x v="12"/>
    <x v="65"/>
    <n v="27051"/>
    <n v="1637"/>
    <b v="0"/>
    <x v="13"/>
    <b v="0"/>
    <x v="0"/>
  </r>
  <r>
    <s v="Population - 2022"/>
    <x v="1183"/>
    <x v="12"/>
    <x v="65"/>
    <n v="27061"/>
    <n v="1498"/>
    <b v="0"/>
    <x v="13"/>
    <b v="0"/>
    <x v="0"/>
  </r>
  <r>
    <s v="Population - 2022"/>
    <x v="1184"/>
    <x v="12"/>
    <x v="65"/>
    <n v="27062"/>
    <n v="817"/>
    <b v="0"/>
    <x v="13"/>
    <b v="0"/>
    <x v="0"/>
  </r>
  <r>
    <s v="Population - 2022"/>
    <x v="1185"/>
    <x v="12"/>
    <x v="65"/>
    <n v="27065"/>
    <n v="2296"/>
    <b v="0"/>
    <x v="13"/>
    <b v="0"/>
    <x v="0"/>
  </r>
  <r>
    <s v="Population - 2022"/>
    <x v="1186"/>
    <x v="12"/>
    <x v="65"/>
    <n v="27044"/>
    <n v="3851"/>
    <b v="1"/>
    <x v="13"/>
    <b v="0"/>
    <x v="0"/>
  </r>
  <r>
    <s v="Population - 2022"/>
    <x v="1187"/>
    <x v="12"/>
    <x v="66"/>
    <n v="27047"/>
    <n v="1035"/>
    <b v="0"/>
    <x v="13"/>
    <b v="0"/>
    <x v="0"/>
  </r>
  <r>
    <s v="Population - 2022"/>
    <x v="1157"/>
    <x v="12"/>
    <x v="64"/>
    <n v="27054"/>
    <n v="1347"/>
    <b v="1"/>
    <x v="13"/>
    <b v="0"/>
    <x v="0"/>
  </r>
  <r>
    <s v="Population - 2022"/>
    <x v="1188"/>
    <x v="12"/>
    <x v="65"/>
    <n v="27052"/>
    <n v="212"/>
    <b v="0"/>
    <x v="13"/>
    <b v="0"/>
    <x v="0"/>
  </r>
  <r>
    <s v="Population - 2022"/>
    <x v="1189"/>
    <x v="12"/>
    <x v="67"/>
    <n v="27131"/>
    <n v="294"/>
    <b v="0"/>
    <x v="13"/>
    <b v="0"/>
    <x v="0"/>
  </r>
  <r>
    <s v="Population - 2022"/>
    <x v="1190"/>
    <x v="12"/>
    <x v="66"/>
    <n v="27178"/>
    <n v="659"/>
    <b v="0"/>
    <x v="4"/>
    <b v="0"/>
    <x v="0"/>
  </r>
  <r>
    <s v="Population - 2022"/>
    <x v="1191"/>
    <x v="12"/>
    <x v="66"/>
    <n v="27046"/>
    <n v="2769"/>
    <b v="0"/>
    <x v="4"/>
    <b v="0"/>
    <x v="0"/>
  </r>
  <r>
    <s v="Population - 2022"/>
    <x v="1192"/>
    <x v="12"/>
    <x v="66"/>
    <n v="27101"/>
    <n v="5757"/>
    <b v="0"/>
    <x v="4"/>
    <b v="0"/>
    <x v="0"/>
  </r>
  <r>
    <s v="Population - 2022"/>
    <x v="1193"/>
    <x v="12"/>
    <x v="66"/>
    <n v="27041"/>
    <n v="1319"/>
    <b v="1"/>
    <x v="4"/>
    <b v="0"/>
    <x v="0"/>
  </r>
  <r>
    <s v="Population - 2022"/>
    <x v="1194"/>
    <x v="12"/>
    <x v="66"/>
    <n v="27048"/>
    <n v="2359"/>
    <b v="0"/>
    <x v="4"/>
    <b v="0"/>
    <x v="0"/>
  </r>
  <r>
    <s v="Population - 2022"/>
    <x v="1195"/>
    <x v="12"/>
    <x v="66"/>
    <n v="27045"/>
    <n v="666"/>
    <b v="0"/>
    <x v="4"/>
    <b v="0"/>
    <x v="0"/>
  </r>
  <r>
    <s v="Population - 2022"/>
    <x v="1196"/>
    <x v="12"/>
    <x v="66"/>
    <n v="27105"/>
    <n v="410"/>
    <b v="0"/>
    <x v="4"/>
    <b v="0"/>
    <x v="0"/>
  </r>
  <r>
    <s v="Population - 2022"/>
    <x v="1197"/>
    <x v="12"/>
    <x v="66"/>
    <n v="27050"/>
    <n v="1406"/>
    <b v="0"/>
    <x v="4"/>
    <b v="0"/>
    <x v="0"/>
  </r>
  <r>
    <s v="Population - 2022"/>
    <x v="1198"/>
    <x v="12"/>
    <x v="66"/>
    <n v="27040"/>
    <n v="1966"/>
    <b v="0"/>
    <x v="4"/>
    <b v="0"/>
    <x v="0"/>
  </r>
  <r>
    <s v="Population - 2022"/>
    <x v="1199"/>
    <x v="12"/>
    <x v="66"/>
    <n v="27112"/>
    <n v="421"/>
    <b v="0"/>
    <x v="4"/>
    <b v="0"/>
    <x v="0"/>
  </r>
  <r>
    <s v="Population - 2022"/>
    <x v="1200"/>
    <x v="12"/>
    <x v="66"/>
    <n v="27114"/>
    <n v="1080"/>
    <b v="0"/>
    <x v="4"/>
    <b v="0"/>
    <x v="0"/>
  </r>
  <r>
    <s v="Population - 2022"/>
    <x v="1201"/>
    <x v="12"/>
    <x v="66"/>
    <n v="27056"/>
    <n v="1602"/>
    <b v="0"/>
    <x v="4"/>
    <b v="0"/>
    <x v="0"/>
  </r>
  <r>
    <s v="Population - 2022"/>
    <x v="1202"/>
    <x v="12"/>
    <x v="66"/>
    <n v="27057"/>
    <n v="1606"/>
    <b v="0"/>
    <x v="4"/>
    <b v="0"/>
    <x v="0"/>
  </r>
  <r>
    <s v="Population - 2022"/>
    <x v="1203"/>
    <x v="12"/>
    <x v="66"/>
    <n v="27058"/>
    <n v="1072"/>
    <b v="0"/>
    <x v="4"/>
    <b v="0"/>
    <x v="0"/>
  </r>
  <r>
    <s v="Population - 2022"/>
    <x v="1204"/>
    <x v="12"/>
    <x v="66"/>
    <n v="27211"/>
    <n v="791"/>
    <b v="0"/>
    <x v="4"/>
    <b v="0"/>
    <x v="0"/>
  </r>
  <r>
    <s v="Population - 2022"/>
    <x v="1205"/>
    <x v="12"/>
    <x v="66"/>
    <n v="27060"/>
    <n v="4708"/>
    <b v="0"/>
    <x v="4"/>
    <b v="0"/>
    <x v="0"/>
  </r>
  <r>
    <s v="Population - 2022"/>
    <x v="1206"/>
    <x v="12"/>
    <x v="66"/>
    <n v="27213"/>
    <n v="867"/>
    <b v="0"/>
    <x v="4"/>
    <b v="0"/>
    <x v="0"/>
  </r>
  <r>
    <s v="Population - 2022"/>
    <x v="1207"/>
    <x v="12"/>
    <x v="66"/>
    <n v="27064"/>
    <n v="1198"/>
    <b v="1"/>
    <x v="4"/>
    <b v="0"/>
    <x v="0"/>
  </r>
  <r>
    <s v="Population - 2022"/>
    <x v="1208"/>
    <x v="12"/>
    <x v="66"/>
    <n v="27133"/>
    <n v="794"/>
    <b v="0"/>
    <x v="4"/>
    <b v="0"/>
    <x v="0"/>
  </r>
  <r>
    <s v="Population - 2022"/>
    <x v="560"/>
    <x v="12"/>
    <x v="66"/>
    <n v="27107"/>
    <n v="493"/>
    <b v="1"/>
    <x v="4"/>
    <b v="0"/>
    <x v="0"/>
  </r>
  <r>
    <s v="Population - 2022"/>
    <x v="1209"/>
    <x v="12"/>
    <x v="66"/>
    <n v="27118"/>
    <n v="370"/>
    <b v="1"/>
    <x v="4"/>
    <b v="0"/>
    <x v="0"/>
  </r>
  <r>
    <s v="Population - 2022"/>
    <x v="1210"/>
    <x v="12"/>
    <x v="68"/>
    <n v="27003"/>
    <n v="611"/>
    <b v="0"/>
    <x v="4"/>
    <b v="0"/>
    <x v="0"/>
  </r>
  <r>
    <s v="Population - 2022"/>
    <x v="142"/>
    <x v="12"/>
    <x v="68"/>
    <n v="27135"/>
    <n v="387"/>
    <b v="1"/>
    <x v="4"/>
    <b v="0"/>
    <x v="0"/>
  </r>
  <r>
    <s v="Population - 2022"/>
    <x v="1193"/>
    <x v="12"/>
    <x v="68"/>
    <n v="27004"/>
    <n v="577"/>
    <b v="1"/>
    <x v="4"/>
    <b v="0"/>
    <x v="0"/>
  </r>
  <r>
    <s v="Population - 2022"/>
    <x v="1211"/>
    <x v="12"/>
    <x v="68"/>
    <n v="27005"/>
    <n v="568"/>
    <b v="0"/>
    <x v="4"/>
    <b v="0"/>
    <x v="0"/>
  </r>
  <r>
    <s v="Population - 2022"/>
    <x v="1212"/>
    <x v="12"/>
    <x v="68"/>
    <n v="27001"/>
    <n v="7289"/>
    <b v="0"/>
    <x v="4"/>
    <b v="0"/>
    <x v="0"/>
  </r>
  <r>
    <s v="Population - 2022"/>
    <x v="1213"/>
    <x v="12"/>
    <x v="68"/>
    <n v="27066"/>
    <n v="340"/>
    <b v="0"/>
    <x v="4"/>
    <b v="0"/>
    <x v="0"/>
  </r>
  <r>
    <s v="Population - 2022"/>
    <x v="1214"/>
    <x v="12"/>
    <x v="68"/>
    <n v="27006"/>
    <n v="318"/>
    <b v="0"/>
    <x v="4"/>
    <b v="0"/>
    <x v="0"/>
  </r>
  <r>
    <s v="Population - 2022"/>
    <x v="1215"/>
    <x v="12"/>
    <x v="68"/>
    <n v="27067"/>
    <n v="393"/>
    <b v="0"/>
    <x v="4"/>
    <b v="0"/>
    <x v="0"/>
  </r>
  <r>
    <s v="Population - 2022"/>
    <x v="1153"/>
    <x v="12"/>
    <x v="68"/>
    <n v="27136"/>
    <n v="643"/>
    <b v="1"/>
    <x v="4"/>
    <b v="0"/>
    <x v="0"/>
  </r>
  <r>
    <s v="Population - 2022"/>
    <x v="1153"/>
    <x v="12"/>
    <x v="68"/>
    <n v="27068"/>
    <n v="431"/>
    <b v="1"/>
    <x v="4"/>
    <b v="0"/>
    <x v="0"/>
  </r>
  <r>
    <s v="Population - 2022"/>
    <x v="1216"/>
    <x v="12"/>
    <x v="68"/>
    <n v="27069"/>
    <n v="239"/>
    <b v="0"/>
    <x v="4"/>
    <b v="0"/>
    <x v="0"/>
  </r>
  <r>
    <s v="Population - 2022"/>
    <x v="1217"/>
    <x v="12"/>
    <x v="68"/>
    <n v="27137"/>
    <n v="380"/>
    <b v="0"/>
    <x v="4"/>
    <b v="0"/>
    <x v="0"/>
  </r>
  <r>
    <s v="Population - 2022"/>
    <x v="1218"/>
    <x v="12"/>
    <x v="68"/>
    <n v="27138"/>
    <n v="568"/>
    <b v="0"/>
    <x v="4"/>
    <b v="0"/>
    <x v="0"/>
  </r>
  <r>
    <s v="Population - 2022"/>
    <x v="1219"/>
    <x v="12"/>
    <x v="68"/>
    <n v="27139"/>
    <n v="522"/>
    <b v="0"/>
    <x v="4"/>
    <b v="0"/>
    <x v="0"/>
  </r>
  <r>
    <s v="Population - 2022"/>
    <x v="1220"/>
    <x v="12"/>
    <x v="68"/>
    <n v="27140"/>
    <n v="602"/>
    <b v="0"/>
    <x v="4"/>
    <b v="0"/>
    <x v="0"/>
  </r>
  <r>
    <s v="Population - 2022"/>
    <x v="1221"/>
    <x v="12"/>
    <x v="68"/>
    <n v="27007"/>
    <n v="459"/>
    <b v="0"/>
    <x v="4"/>
    <b v="0"/>
    <x v="0"/>
  </r>
  <r>
    <s v="Population - 2022"/>
    <x v="1222"/>
    <x v="12"/>
    <x v="68"/>
    <n v="27008"/>
    <n v="221"/>
    <b v="0"/>
    <x v="4"/>
    <b v="0"/>
    <x v="0"/>
  </r>
  <r>
    <s v="Population - 2022"/>
    <x v="560"/>
    <x v="12"/>
    <x v="68"/>
    <n v="27141"/>
    <n v="345"/>
    <b v="1"/>
    <x v="4"/>
    <b v="0"/>
    <x v="0"/>
  </r>
  <r>
    <s v="Population - 2022"/>
    <x v="560"/>
    <x v="12"/>
    <x v="68"/>
    <n v="27191"/>
    <n v="492"/>
    <b v="1"/>
    <x v="4"/>
    <b v="0"/>
    <x v="0"/>
  </r>
  <r>
    <s v="Population - 2022"/>
    <x v="1223"/>
    <x v="12"/>
    <x v="68"/>
    <n v="27108"/>
    <n v="133"/>
    <b v="0"/>
    <x v="4"/>
    <b v="0"/>
    <x v="0"/>
  </r>
  <r>
    <s v="Population - 2022"/>
    <x v="1224"/>
    <x v="12"/>
    <x v="68"/>
    <n v="27142"/>
    <n v="579"/>
    <b v="0"/>
    <x v="4"/>
    <b v="0"/>
    <x v="0"/>
  </r>
  <r>
    <s v="Population - 2022"/>
    <x v="1225"/>
    <x v="12"/>
    <x v="68"/>
    <n v="27070"/>
    <n v="354"/>
    <b v="0"/>
    <x v="4"/>
    <b v="0"/>
    <x v="0"/>
  </r>
  <r>
    <s v="Population - 2022"/>
    <x v="1226"/>
    <x v="12"/>
    <x v="68"/>
    <n v="27071"/>
    <n v="198"/>
    <b v="1"/>
    <x v="4"/>
    <b v="0"/>
    <x v="0"/>
  </r>
  <r>
    <s v="Population - 2022"/>
    <x v="1227"/>
    <x v="12"/>
    <x v="68"/>
    <n v="27143"/>
    <n v="978"/>
    <b v="0"/>
    <x v="4"/>
    <b v="0"/>
    <x v="0"/>
  </r>
  <r>
    <s v="Population - 2022"/>
    <x v="1228"/>
    <x v="12"/>
    <x v="68"/>
    <n v="27072"/>
    <n v="923"/>
    <b v="0"/>
    <x v="4"/>
    <b v="0"/>
    <x v="0"/>
  </r>
  <r>
    <s v="Population - 2022"/>
    <x v="1229"/>
    <x v="12"/>
    <x v="68"/>
    <n v="27073"/>
    <n v="249"/>
    <b v="0"/>
    <x v="4"/>
    <b v="0"/>
    <x v="0"/>
  </r>
  <r>
    <s v="Population - 2022"/>
    <x v="1230"/>
    <x v="12"/>
    <x v="68"/>
    <n v="27009"/>
    <n v="401"/>
    <b v="0"/>
    <x v="4"/>
    <b v="0"/>
    <x v="0"/>
  </r>
  <r>
    <s v="Population - 2022"/>
    <x v="1231"/>
    <x v="12"/>
    <x v="68"/>
    <n v="27010"/>
    <n v="642"/>
    <b v="0"/>
    <x v="4"/>
    <b v="0"/>
    <x v="0"/>
  </r>
  <r>
    <s v="Population - 2022"/>
    <x v="1232"/>
    <x v="12"/>
    <x v="68"/>
    <n v="27074"/>
    <n v="600"/>
    <b v="0"/>
    <x v="4"/>
    <b v="0"/>
    <x v="0"/>
  </r>
  <r>
    <s v="Population - 2022"/>
    <x v="1233"/>
    <x v="12"/>
    <x v="68"/>
    <n v="27011"/>
    <n v="567"/>
    <b v="0"/>
    <x v="4"/>
    <b v="0"/>
    <x v="0"/>
  </r>
  <r>
    <s v="Population - 2022"/>
    <x v="1234"/>
    <x v="12"/>
    <x v="68"/>
    <n v="27012"/>
    <n v="510"/>
    <b v="0"/>
    <x v="4"/>
    <b v="0"/>
    <x v="0"/>
  </r>
  <r>
    <s v="Population - 2022"/>
    <x v="1235"/>
    <x v="12"/>
    <x v="68"/>
    <n v="27144"/>
    <n v="1301"/>
    <b v="0"/>
    <x v="4"/>
    <b v="0"/>
    <x v="0"/>
  </r>
  <r>
    <s v="Population - 2022"/>
    <x v="1236"/>
    <x v="12"/>
    <x v="68"/>
    <n v="27145"/>
    <n v="355"/>
    <b v="0"/>
    <x v="4"/>
    <b v="0"/>
    <x v="0"/>
  </r>
  <r>
    <s v="Population - 2022"/>
    <x v="1237"/>
    <x v="12"/>
    <x v="68"/>
    <n v="27014"/>
    <n v="738"/>
    <b v="0"/>
    <x v="4"/>
    <b v="0"/>
    <x v="0"/>
  </r>
  <r>
    <s v="Population - 2022"/>
    <x v="1238"/>
    <x v="12"/>
    <x v="68"/>
    <n v="27015"/>
    <n v="242"/>
    <b v="0"/>
    <x v="4"/>
    <b v="0"/>
    <x v="0"/>
  </r>
  <r>
    <s v="Population - 2022"/>
    <x v="1239"/>
    <x v="12"/>
    <x v="68"/>
    <n v="27075"/>
    <n v="246"/>
    <b v="1"/>
    <x v="4"/>
    <b v="0"/>
    <x v="0"/>
  </r>
  <r>
    <s v="Population - 2022"/>
    <x v="916"/>
    <x v="12"/>
    <x v="68"/>
    <n v="27017"/>
    <n v="154"/>
    <b v="1"/>
    <x v="4"/>
    <b v="0"/>
    <x v="0"/>
  </r>
  <r>
    <s v="Population - 2022"/>
    <x v="1240"/>
    <x v="12"/>
    <x v="68"/>
    <n v="27018"/>
    <n v="393"/>
    <b v="0"/>
    <x v="4"/>
    <b v="0"/>
    <x v="0"/>
  </r>
  <r>
    <s v="Population - 2022"/>
    <x v="1241"/>
    <x v="12"/>
    <x v="68"/>
    <n v="27019"/>
    <n v="269"/>
    <b v="0"/>
    <x v="4"/>
    <b v="0"/>
    <x v="0"/>
  </r>
  <r>
    <s v="Population - 2022"/>
    <x v="1242"/>
    <x v="12"/>
    <x v="68"/>
    <n v="27146"/>
    <n v="1976"/>
    <b v="0"/>
    <x v="4"/>
    <b v="0"/>
    <x v="0"/>
  </r>
  <r>
    <s v="Population - 2022"/>
    <x v="1243"/>
    <x v="12"/>
    <x v="68"/>
    <n v="27147"/>
    <n v="535"/>
    <b v="0"/>
    <x v="4"/>
    <b v="0"/>
    <x v="0"/>
  </r>
  <r>
    <s v="Population - 2022"/>
    <x v="1244"/>
    <x v="12"/>
    <x v="68"/>
    <n v="27076"/>
    <n v="515"/>
    <b v="1"/>
    <x v="4"/>
    <b v="0"/>
    <x v="0"/>
  </r>
  <r>
    <s v="Population - 2022"/>
    <x v="1245"/>
    <x v="12"/>
    <x v="68"/>
    <n v="27077"/>
    <n v="245"/>
    <b v="1"/>
    <x v="4"/>
    <b v="0"/>
    <x v="0"/>
  </r>
  <r>
    <s v="Population - 2022"/>
    <x v="1246"/>
    <x v="12"/>
    <x v="68"/>
    <n v="27078"/>
    <n v="327"/>
    <b v="1"/>
    <x v="4"/>
    <b v="0"/>
    <x v="0"/>
  </r>
  <r>
    <s v="Population - 2022"/>
    <x v="1247"/>
    <x v="12"/>
    <x v="68"/>
    <n v="27148"/>
    <n v="232"/>
    <b v="1"/>
    <x v="4"/>
    <b v="0"/>
    <x v="0"/>
  </r>
  <r>
    <s v="Population - 2022"/>
    <x v="1248"/>
    <x v="12"/>
    <x v="68"/>
    <n v="27079"/>
    <n v="420"/>
    <b v="0"/>
    <x v="4"/>
    <b v="0"/>
    <x v="0"/>
  </r>
  <r>
    <s v="Population - 2022"/>
    <x v="1249"/>
    <x v="12"/>
    <x v="68"/>
    <n v="27080"/>
    <n v="316"/>
    <b v="0"/>
    <x v="4"/>
    <b v="0"/>
    <x v="0"/>
  </r>
  <r>
    <s v="Population - 2022"/>
    <x v="1250"/>
    <x v="12"/>
    <x v="69"/>
    <n v="27083"/>
    <n v="209"/>
    <b v="0"/>
    <x v="4"/>
    <b v="0"/>
    <x v="0"/>
  </r>
  <r>
    <s v="Population - 2022"/>
    <x v="1251"/>
    <x v="12"/>
    <x v="69"/>
    <n v="27081"/>
    <n v="719"/>
    <b v="0"/>
    <x v="4"/>
    <b v="0"/>
    <x v="0"/>
  </r>
  <r>
    <s v="Population - 2022"/>
    <x v="1252"/>
    <x v="12"/>
    <x v="69"/>
    <n v="27082"/>
    <n v="613"/>
    <b v="0"/>
    <x v="4"/>
    <b v="0"/>
    <x v="0"/>
  </r>
  <r>
    <s v="Population - 2022"/>
    <x v="1253"/>
    <x v="12"/>
    <x v="69"/>
    <n v="27043"/>
    <n v="1226"/>
    <b v="1"/>
    <x v="4"/>
    <b v="0"/>
    <x v="0"/>
  </r>
  <r>
    <s v="Population - 2022"/>
    <x v="1254"/>
    <x v="12"/>
    <x v="69"/>
    <n v="27084"/>
    <n v="799"/>
    <b v="0"/>
    <x v="4"/>
    <b v="0"/>
    <x v="0"/>
  </r>
  <r>
    <s v="Population - 2022"/>
    <x v="551"/>
    <x v="12"/>
    <x v="69"/>
    <n v="27085"/>
    <n v="633"/>
    <b v="1"/>
    <x v="4"/>
    <b v="0"/>
    <x v="0"/>
  </r>
  <r>
    <s v="Population - 2022"/>
    <x v="1255"/>
    <x v="12"/>
    <x v="69"/>
    <n v="27086"/>
    <n v="122"/>
    <b v="0"/>
    <x v="4"/>
    <b v="0"/>
    <x v="0"/>
  </r>
  <r>
    <s v="Population - 2022"/>
    <x v="1256"/>
    <x v="12"/>
    <x v="69"/>
    <n v="27106"/>
    <n v="565"/>
    <b v="0"/>
    <x v="4"/>
    <b v="0"/>
    <x v="0"/>
  </r>
  <r>
    <s v="Population - 2022"/>
    <x v="1257"/>
    <x v="12"/>
    <x v="69"/>
    <n v="27087"/>
    <n v="689"/>
    <b v="0"/>
    <x v="4"/>
    <b v="0"/>
    <x v="0"/>
  </r>
  <r>
    <s v="Population - 2022"/>
    <x v="1258"/>
    <x v="12"/>
    <x v="69"/>
    <n v="27049"/>
    <n v="4140"/>
    <b v="0"/>
    <x v="4"/>
    <b v="0"/>
    <x v="0"/>
  </r>
  <r>
    <s v="Population - 2022"/>
    <x v="1259"/>
    <x v="12"/>
    <x v="69"/>
    <n v="27109"/>
    <n v="2121"/>
    <b v="0"/>
    <x v="4"/>
    <b v="0"/>
    <x v="0"/>
  </r>
  <r>
    <s v="Population - 2022"/>
    <x v="1260"/>
    <x v="12"/>
    <x v="69"/>
    <n v="27110"/>
    <n v="102"/>
    <b v="0"/>
    <x v="4"/>
    <b v="0"/>
    <x v="0"/>
  </r>
  <r>
    <s v="Population - 2022"/>
    <x v="1261"/>
    <x v="12"/>
    <x v="69"/>
    <n v="27088"/>
    <n v="889"/>
    <b v="0"/>
    <x v="4"/>
    <b v="0"/>
    <x v="0"/>
  </r>
  <r>
    <s v="Population - 2022"/>
    <x v="1262"/>
    <x v="12"/>
    <x v="69"/>
    <n v="27089"/>
    <n v="1564"/>
    <b v="0"/>
    <x v="4"/>
    <b v="0"/>
    <x v="0"/>
  </r>
  <r>
    <s v="Population - 2022"/>
    <x v="1263"/>
    <x v="12"/>
    <x v="69"/>
    <n v="27090"/>
    <n v="3139"/>
    <b v="0"/>
    <x v="4"/>
    <b v="0"/>
    <x v="0"/>
  </r>
  <r>
    <s v="Population - 2022"/>
    <x v="1264"/>
    <x v="12"/>
    <x v="69"/>
    <n v="27091"/>
    <n v="360"/>
    <b v="0"/>
    <x v="4"/>
    <b v="0"/>
    <x v="0"/>
  </r>
  <r>
    <s v="Population - 2022"/>
    <x v="209"/>
    <x v="12"/>
    <x v="69"/>
    <n v="27115"/>
    <n v="304"/>
    <b v="1"/>
    <x v="4"/>
    <b v="0"/>
    <x v="0"/>
  </r>
  <r>
    <s v="Population - 2022"/>
    <x v="222"/>
    <x v="12"/>
    <x v="69"/>
    <n v="27092"/>
    <n v="1906"/>
    <b v="1"/>
    <x v="4"/>
    <b v="0"/>
    <x v="0"/>
  </r>
  <r>
    <s v="Population - 2022"/>
    <x v="1265"/>
    <x v="12"/>
    <x v="69"/>
    <n v="27093"/>
    <n v="906"/>
    <b v="0"/>
    <x v="4"/>
    <b v="0"/>
    <x v="0"/>
  </r>
  <r>
    <s v="Population - 2022"/>
    <x v="1266"/>
    <x v="12"/>
    <x v="69"/>
    <n v="27094"/>
    <n v="497"/>
    <b v="0"/>
    <x v="4"/>
    <b v="0"/>
    <x v="0"/>
  </r>
  <r>
    <s v="Population - 2022"/>
    <x v="1267"/>
    <x v="12"/>
    <x v="69"/>
    <n v="27119"/>
    <n v="976"/>
    <b v="0"/>
    <x v="4"/>
    <b v="0"/>
    <x v="0"/>
  </r>
  <r>
    <s v="Population - 2022"/>
    <x v="1268"/>
    <x v="12"/>
    <x v="69"/>
    <n v="27095"/>
    <n v="861"/>
    <b v="0"/>
    <x v="4"/>
    <b v="0"/>
    <x v="0"/>
  </r>
  <r>
    <s v="Population - 2022"/>
    <x v="1269"/>
    <x v="12"/>
    <x v="69"/>
    <n v="27096"/>
    <n v="96"/>
    <b v="0"/>
    <x v="4"/>
    <b v="0"/>
    <x v="0"/>
  </r>
  <r>
    <s v="Population - 2022"/>
    <x v="1270"/>
    <x v="12"/>
    <x v="69"/>
    <n v="27097"/>
    <n v="1586"/>
    <b v="0"/>
    <x v="4"/>
    <b v="0"/>
    <x v="0"/>
  </r>
  <r>
    <s v="Population - 2022"/>
    <x v="1271"/>
    <x v="12"/>
    <x v="69"/>
    <n v="27098"/>
    <n v="383"/>
    <b v="0"/>
    <x v="4"/>
    <b v="0"/>
    <x v="0"/>
  </r>
  <r>
    <s v="Population - 2022"/>
    <x v="1272"/>
    <x v="12"/>
    <x v="69"/>
    <n v="27099"/>
    <n v="534"/>
    <b v="0"/>
    <x v="4"/>
    <b v="0"/>
    <x v="0"/>
  </r>
  <r>
    <s v="Population - 2022"/>
    <x v="1273"/>
    <x v="12"/>
    <x v="67"/>
    <n v="27002"/>
    <n v="459"/>
    <b v="0"/>
    <x v="4"/>
    <b v="0"/>
    <x v="0"/>
  </r>
  <r>
    <s v="Population - 2022"/>
    <x v="1274"/>
    <x v="12"/>
    <x v="67"/>
    <n v="27163"/>
    <n v="272"/>
    <b v="1"/>
    <x v="4"/>
    <b v="0"/>
    <x v="0"/>
  </r>
  <r>
    <s v="Population - 2022"/>
    <x v="1275"/>
    <x v="12"/>
    <x v="67"/>
    <n v="27100"/>
    <n v="431"/>
    <b v="0"/>
    <x v="4"/>
    <b v="0"/>
    <x v="0"/>
  </r>
  <r>
    <s v="Population - 2022"/>
    <x v="148"/>
    <x v="12"/>
    <x v="67"/>
    <n v="27164"/>
    <n v="177"/>
    <b v="1"/>
    <x v="4"/>
    <b v="0"/>
    <x v="0"/>
  </r>
  <r>
    <s v="Population - 2022"/>
    <x v="1276"/>
    <x v="12"/>
    <x v="67"/>
    <n v="27102"/>
    <n v="217"/>
    <b v="0"/>
    <x v="4"/>
    <b v="0"/>
    <x v="0"/>
  </r>
  <r>
    <s v="Population - 2022"/>
    <x v="1277"/>
    <x v="12"/>
    <x v="67"/>
    <n v="27103"/>
    <n v="492"/>
    <b v="0"/>
    <x v="4"/>
    <b v="0"/>
    <x v="0"/>
  </r>
  <r>
    <s v="Population - 2022"/>
    <x v="1278"/>
    <x v="12"/>
    <x v="67"/>
    <n v="27104"/>
    <n v="346"/>
    <b v="0"/>
    <x v="4"/>
    <b v="0"/>
    <x v="0"/>
  </r>
  <r>
    <s v="Population - 2022"/>
    <x v="1279"/>
    <x v="12"/>
    <x v="67"/>
    <n v="27165"/>
    <n v="121"/>
    <b v="0"/>
    <x v="4"/>
    <b v="0"/>
    <x v="0"/>
  </r>
  <r>
    <s v="Population - 2022"/>
    <x v="1280"/>
    <x v="12"/>
    <x v="67"/>
    <n v="27166"/>
    <n v="179"/>
    <b v="0"/>
    <x v="4"/>
    <b v="0"/>
    <x v="0"/>
  </r>
  <r>
    <s v="Population - 2022"/>
    <x v="1281"/>
    <x v="12"/>
    <x v="67"/>
    <n v="27111"/>
    <n v="620"/>
    <b v="0"/>
    <x v="4"/>
    <b v="0"/>
    <x v="0"/>
  </r>
  <r>
    <s v="Population - 2022"/>
    <x v="1282"/>
    <x v="12"/>
    <x v="67"/>
    <n v="27167"/>
    <n v="388"/>
    <b v="1"/>
    <x v="4"/>
    <b v="0"/>
    <x v="0"/>
  </r>
  <r>
    <s v="Population - 2022"/>
    <x v="1283"/>
    <x v="12"/>
    <x v="67"/>
    <n v="27168"/>
    <n v="463"/>
    <b v="0"/>
    <x v="4"/>
    <b v="0"/>
    <x v="0"/>
  </r>
  <r>
    <s v="Population - 2022"/>
    <x v="1284"/>
    <x v="12"/>
    <x v="67"/>
    <n v="27113"/>
    <n v="788"/>
    <b v="1"/>
    <x v="4"/>
    <b v="0"/>
    <x v="0"/>
  </r>
  <r>
    <s v="Population - 2022"/>
    <x v="1285"/>
    <x v="12"/>
    <x v="67"/>
    <n v="27116"/>
    <n v="674"/>
    <b v="0"/>
    <x v="4"/>
    <b v="0"/>
    <x v="0"/>
  </r>
  <r>
    <s v="Population - 2022"/>
    <x v="1286"/>
    <x v="12"/>
    <x v="67"/>
    <n v="27117"/>
    <n v="728"/>
    <b v="0"/>
    <x v="4"/>
    <b v="0"/>
    <x v="0"/>
  </r>
  <r>
    <s v="Population - 2022"/>
    <x v="1209"/>
    <x v="12"/>
    <x v="67"/>
    <n v="27169"/>
    <n v="722"/>
    <b v="1"/>
    <x v="4"/>
    <b v="0"/>
    <x v="0"/>
  </r>
  <r>
    <s v="Population - 2022"/>
    <x v="1287"/>
    <x v="12"/>
    <x v="67"/>
    <n v="27013"/>
    <n v="284"/>
    <b v="0"/>
    <x v="4"/>
    <b v="0"/>
    <x v="0"/>
  </r>
  <r>
    <s v="Population - 2022"/>
    <x v="1288"/>
    <x v="12"/>
    <x v="67"/>
    <n v="27170"/>
    <n v="230"/>
    <b v="0"/>
    <x v="4"/>
    <b v="0"/>
    <x v="0"/>
  </r>
  <r>
    <s v="Population - 2022"/>
    <x v="456"/>
    <x v="12"/>
    <x v="67"/>
    <n v="27120"/>
    <n v="670"/>
    <b v="1"/>
    <x v="4"/>
    <b v="0"/>
    <x v="0"/>
  </r>
  <r>
    <s v="Population - 2022"/>
    <x v="1289"/>
    <x v="12"/>
    <x v="67"/>
    <n v="27171"/>
    <n v="292"/>
    <b v="0"/>
    <x v="4"/>
    <b v="0"/>
    <x v="0"/>
  </r>
  <r>
    <s v="Population - 2022"/>
    <x v="1290"/>
    <x v="12"/>
    <x v="67"/>
    <n v="27121"/>
    <n v="377"/>
    <b v="0"/>
    <x v="4"/>
    <b v="0"/>
    <x v="0"/>
  </r>
  <r>
    <s v="Population - 2022"/>
    <x v="1291"/>
    <x v="12"/>
    <x v="67"/>
    <n v="27122"/>
    <n v="387"/>
    <b v="0"/>
    <x v="4"/>
    <b v="0"/>
    <x v="0"/>
  </r>
  <r>
    <s v="Population - 2022"/>
    <x v="1292"/>
    <x v="12"/>
    <x v="67"/>
    <n v="27016"/>
    <n v="530"/>
    <b v="0"/>
    <x v="4"/>
    <b v="0"/>
    <x v="0"/>
  </r>
  <r>
    <s v="Population - 2022"/>
    <x v="1239"/>
    <x v="12"/>
    <x v="67"/>
    <n v="27123"/>
    <n v="819"/>
    <b v="1"/>
    <x v="4"/>
    <b v="0"/>
    <x v="0"/>
  </r>
  <r>
    <s v="Population - 2022"/>
    <x v="1293"/>
    <x v="12"/>
    <x v="67"/>
    <n v="27124"/>
    <n v="414"/>
    <b v="0"/>
    <x v="4"/>
    <b v="0"/>
    <x v="0"/>
  </r>
  <r>
    <s v="Population - 2022"/>
    <x v="423"/>
    <x v="12"/>
    <x v="67"/>
    <n v="27125"/>
    <n v="544"/>
    <b v="1"/>
    <x v="4"/>
    <b v="0"/>
    <x v="0"/>
  </r>
  <r>
    <s v="Population - 2022"/>
    <x v="1294"/>
    <x v="12"/>
    <x v="67"/>
    <n v="27127"/>
    <n v="890"/>
    <b v="0"/>
    <x v="4"/>
    <b v="0"/>
    <x v="0"/>
  </r>
  <r>
    <s v="Population - 2022"/>
    <x v="1295"/>
    <x v="12"/>
    <x v="67"/>
    <n v="27128"/>
    <n v="6625"/>
    <b v="0"/>
    <x v="4"/>
    <b v="0"/>
    <x v="0"/>
  </r>
  <r>
    <s v="Population - 2022"/>
    <x v="1296"/>
    <x v="12"/>
    <x v="67"/>
    <s v=" 27129/27126"/>
    <n v="396"/>
    <b v="0"/>
    <x v="4"/>
    <b v="0"/>
    <x v="0"/>
  </r>
  <r>
    <s v="Population - 2022"/>
    <x v="1297"/>
    <x v="12"/>
    <x v="67"/>
    <n v="27172"/>
    <n v="289"/>
    <b v="1"/>
    <x v="4"/>
    <b v="0"/>
    <x v="0"/>
  </r>
  <r>
    <s v="Population - 2022"/>
    <x v="1298"/>
    <x v="12"/>
    <x v="67"/>
    <n v="27173"/>
    <n v="142"/>
    <b v="0"/>
    <x v="4"/>
    <b v="0"/>
    <x v="0"/>
  </r>
  <r>
    <s v="Population - 2022"/>
    <x v="1299"/>
    <x v="12"/>
    <x v="67"/>
    <n v="27130"/>
    <n v="295"/>
    <b v="0"/>
    <x v="4"/>
    <b v="0"/>
    <x v="0"/>
  </r>
  <r>
    <s v="Population - 2022"/>
    <x v="1300"/>
    <x v="12"/>
    <x v="67"/>
    <n v="27020"/>
    <n v="446"/>
    <b v="0"/>
    <x v="4"/>
    <b v="0"/>
    <x v="0"/>
  </r>
  <r>
    <s v="Population - 2022"/>
    <x v="1301"/>
    <x v="12"/>
    <x v="67"/>
    <n v="27174"/>
    <n v="413"/>
    <b v="0"/>
    <x v="4"/>
    <b v="0"/>
    <x v="0"/>
  </r>
  <r>
    <s v="Population - 2022"/>
    <x v="1302"/>
    <x v="12"/>
    <x v="67"/>
    <n v="27175"/>
    <n v="2509"/>
    <b v="0"/>
    <x v="4"/>
    <b v="0"/>
    <x v="0"/>
  </r>
  <r>
    <s v="Population - 2022"/>
    <x v="1303"/>
    <x v="12"/>
    <x v="67"/>
    <n v="27132"/>
    <n v="659"/>
    <b v="0"/>
    <x v="4"/>
    <b v="0"/>
    <x v="0"/>
  </r>
  <r>
    <s v="Population - 2022"/>
    <x v="1304"/>
    <x v="12"/>
    <x v="67"/>
    <n v="27176"/>
    <n v="183"/>
    <b v="0"/>
    <x v="4"/>
    <b v="0"/>
    <x v="0"/>
  </r>
  <r>
    <s v="Population - 2022"/>
    <x v="1305"/>
    <x v="12"/>
    <x v="67"/>
    <n v="27177"/>
    <n v="482"/>
    <b v="0"/>
    <x v="4"/>
    <b v="0"/>
    <x v="0"/>
  </r>
  <r>
    <s v="Population - 2022"/>
    <x v="1306"/>
    <x v="12"/>
    <x v="67"/>
    <n v="27134"/>
    <n v="456"/>
    <b v="0"/>
    <x v="4"/>
    <b v="0"/>
    <x v="0"/>
  </r>
  <r>
    <s v="Population - 2022"/>
    <x v="1307"/>
    <x v="12"/>
    <x v="70"/>
    <n v="27179"/>
    <n v="874"/>
    <b v="0"/>
    <x v="4"/>
    <b v="0"/>
    <x v="0"/>
  </r>
  <r>
    <s v="Population - 2022"/>
    <x v="1308"/>
    <x v="12"/>
    <x v="70"/>
    <n v="27180"/>
    <n v="588"/>
    <b v="1"/>
    <x v="4"/>
    <b v="0"/>
    <x v="0"/>
  </r>
  <r>
    <s v="Population - 2022"/>
    <x v="1309"/>
    <x v="12"/>
    <x v="70"/>
    <n v="27181"/>
    <n v="1450"/>
    <b v="0"/>
    <x v="4"/>
    <b v="0"/>
    <x v="0"/>
  </r>
  <r>
    <s v="Population - 2022"/>
    <x v="1310"/>
    <x v="12"/>
    <x v="70"/>
    <n v="27182"/>
    <n v="578"/>
    <b v="1"/>
    <x v="4"/>
    <b v="0"/>
    <x v="0"/>
  </r>
  <r>
    <s v="Population - 2022"/>
    <x v="1311"/>
    <x v="12"/>
    <x v="70"/>
    <n v="27183"/>
    <n v="728"/>
    <b v="0"/>
    <x v="4"/>
    <b v="0"/>
    <x v="0"/>
  </r>
  <r>
    <s v="Population - 2022"/>
    <x v="1312"/>
    <x v="12"/>
    <x v="70"/>
    <n v="27184"/>
    <n v="1123"/>
    <b v="0"/>
    <x v="4"/>
    <b v="0"/>
    <x v="0"/>
  </r>
  <r>
    <s v="Population - 2022"/>
    <x v="1313"/>
    <x v="12"/>
    <x v="70"/>
    <n v="27185"/>
    <n v="398"/>
    <b v="0"/>
    <x v="4"/>
    <b v="0"/>
    <x v="0"/>
  </r>
  <r>
    <s v="Population - 2022"/>
    <x v="1314"/>
    <x v="12"/>
    <x v="70"/>
    <n v="27186"/>
    <n v="797"/>
    <b v="0"/>
    <x v="4"/>
    <b v="0"/>
    <x v="0"/>
  </r>
  <r>
    <s v="Population - 2022"/>
    <x v="1315"/>
    <x v="12"/>
    <x v="70"/>
    <n v="27187"/>
    <n v="399"/>
    <b v="0"/>
    <x v="4"/>
    <b v="0"/>
    <x v="0"/>
  </r>
  <r>
    <s v="Population - 2022"/>
    <x v="1316"/>
    <x v="12"/>
    <x v="70"/>
    <n v="27188"/>
    <n v="489"/>
    <b v="0"/>
    <x v="4"/>
    <b v="0"/>
    <x v="0"/>
  </r>
  <r>
    <s v="Population - 2022"/>
    <x v="1317"/>
    <x v="12"/>
    <x v="70"/>
    <n v="27189"/>
    <n v="1120"/>
    <b v="0"/>
    <x v="4"/>
    <b v="0"/>
    <x v="0"/>
  </r>
  <r>
    <s v="Population - 2022"/>
    <x v="1318"/>
    <x v="12"/>
    <x v="70"/>
    <n v="27190"/>
    <n v="389"/>
    <b v="0"/>
    <x v="4"/>
    <b v="0"/>
    <x v="0"/>
  </r>
  <r>
    <s v="Population - 2022"/>
    <x v="1319"/>
    <x v="12"/>
    <x v="70"/>
    <n v="27192"/>
    <n v="1149"/>
    <b v="0"/>
    <x v="4"/>
    <b v="0"/>
    <x v="0"/>
  </r>
  <r>
    <s v="Population - 2022"/>
    <x v="1320"/>
    <x v="12"/>
    <x v="70"/>
    <n v="27193"/>
    <n v="586"/>
    <b v="0"/>
    <x v="4"/>
    <b v="0"/>
    <x v="0"/>
  </r>
  <r>
    <s v="Population - 2022"/>
    <x v="1321"/>
    <x v="12"/>
    <x v="70"/>
    <n v="27194"/>
    <n v="616"/>
    <b v="0"/>
    <x v="4"/>
    <b v="0"/>
    <x v="0"/>
  </r>
  <r>
    <s v="Population - 2022"/>
    <x v="1322"/>
    <x v="12"/>
    <x v="70"/>
    <n v="27195"/>
    <n v="608"/>
    <b v="0"/>
    <x v="4"/>
    <b v="0"/>
    <x v="0"/>
  </r>
  <r>
    <s v="Population - 2022"/>
    <x v="1323"/>
    <x v="12"/>
    <x v="70"/>
    <n v="27196"/>
    <n v="889"/>
    <b v="0"/>
    <x v="4"/>
    <b v="0"/>
    <x v="0"/>
  </r>
  <r>
    <s v="Population - 2022"/>
    <x v="1324"/>
    <x v="12"/>
    <x v="70"/>
    <n v="27197"/>
    <n v="670"/>
    <b v="1"/>
    <x v="4"/>
    <b v="0"/>
    <x v="0"/>
  </r>
  <r>
    <s v="Population - 2022"/>
    <x v="1325"/>
    <x v="12"/>
    <x v="70"/>
    <n v="27198"/>
    <n v="1848"/>
    <b v="0"/>
    <x v="4"/>
    <b v="0"/>
    <x v="0"/>
  </r>
  <r>
    <s v="Population - 2022"/>
    <x v="1326"/>
    <x v="12"/>
    <x v="70"/>
    <n v="27199"/>
    <n v="678"/>
    <b v="0"/>
    <x v="4"/>
    <b v="0"/>
    <x v="0"/>
  </r>
  <r>
    <s v="Population - 2022"/>
    <x v="1327"/>
    <x v="12"/>
    <x v="70"/>
    <n v="27200"/>
    <n v="351"/>
    <b v="0"/>
    <x v="4"/>
    <b v="0"/>
    <x v="0"/>
  </r>
  <r>
    <s v="Population - 2022"/>
    <x v="1328"/>
    <x v="12"/>
    <x v="70"/>
    <n v="27201"/>
    <n v="661"/>
    <b v="0"/>
    <x v="4"/>
    <b v="0"/>
    <x v="0"/>
  </r>
  <r>
    <s v="Population - 2022"/>
    <x v="1329"/>
    <x v="12"/>
    <x v="70"/>
    <n v="27202"/>
    <n v="624"/>
    <b v="0"/>
    <x v="4"/>
    <b v="0"/>
    <x v="0"/>
  </r>
  <r>
    <s v="Population - 2022"/>
    <x v="1330"/>
    <x v="12"/>
    <x v="70"/>
    <n v="27203"/>
    <n v="730"/>
    <b v="1"/>
    <x v="4"/>
    <b v="0"/>
    <x v="0"/>
  </r>
  <r>
    <s v="Population - 2022"/>
    <x v="1331"/>
    <x v="12"/>
    <x v="70"/>
    <n v="27204"/>
    <n v="773"/>
    <b v="0"/>
    <x v="4"/>
    <b v="0"/>
    <x v="0"/>
  </r>
  <r>
    <s v="Population - 2022"/>
    <x v="1332"/>
    <x v="12"/>
    <x v="70"/>
    <n v="27205"/>
    <n v="920"/>
    <b v="0"/>
    <x v="4"/>
    <b v="0"/>
    <x v="0"/>
  </r>
  <r>
    <s v="Population - 2022"/>
    <x v="1333"/>
    <x v="12"/>
    <x v="70"/>
    <n v="27206"/>
    <n v="1134"/>
    <b v="0"/>
    <x v="4"/>
    <b v="0"/>
    <x v="0"/>
  </r>
  <r>
    <s v="Population - 2022"/>
    <x v="1334"/>
    <x v="12"/>
    <x v="70"/>
    <n v="27207"/>
    <n v="1163"/>
    <b v="1"/>
    <x v="4"/>
    <b v="0"/>
    <x v="0"/>
  </r>
  <r>
    <s v="Population - 2022"/>
    <x v="1335"/>
    <x v="12"/>
    <x v="70"/>
    <n v="27208"/>
    <n v="420"/>
    <b v="0"/>
    <x v="4"/>
    <b v="0"/>
    <x v="0"/>
  </r>
  <r>
    <s v="Population - 2022"/>
    <x v="1336"/>
    <x v="12"/>
    <x v="70"/>
    <n v="27209"/>
    <n v="439"/>
    <b v="0"/>
    <x v="4"/>
    <b v="0"/>
    <x v="0"/>
  </r>
  <r>
    <s v="Population - 2022"/>
    <x v="135"/>
    <x v="12"/>
    <x v="70"/>
    <n v="27210"/>
    <n v="703"/>
    <b v="1"/>
    <x v="4"/>
    <b v="0"/>
    <x v="0"/>
  </r>
  <r>
    <s v="Population - 2022"/>
    <x v="1337"/>
    <x v="12"/>
    <x v="70"/>
    <n v="27212"/>
    <n v="701"/>
    <b v="1"/>
    <x v="4"/>
    <b v="0"/>
    <x v="0"/>
  </r>
  <r>
    <s v="Population - 2022"/>
    <x v="1338"/>
    <x v="12"/>
    <x v="70"/>
    <n v="27214"/>
    <n v="399"/>
    <b v="0"/>
    <x v="4"/>
    <b v="0"/>
    <x v="0"/>
  </r>
  <r>
    <s v="Population - 2022"/>
    <x v="1339"/>
    <x v="12"/>
    <x v="70"/>
    <n v="27215"/>
    <n v="6590"/>
    <b v="0"/>
    <x v="4"/>
    <b v="0"/>
    <x v="0"/>
  </r>
  <r>
    <s v="Population - 2022"/>
    <x v="1340"/>
    <x v="12"/>
    <x v="70"/>
    <n v="27216"/>
    <n v="3858"/>
    <b v="0"/>
    <x v="4"/>
    <b v="0"/>
    <x v="0"/>
  </r>
  <r>
    <s v="Population - 2022"/>
    <x v="1341"/>
    <x v="12"/>
    <x v="66"/>
    <n v="27042"/>
    <n v="1600"/>
    <b v="0"/>
    <x v="4"/>
    <b v="0"/>
    <x v="0"/>
  </r>
  <r>
    <s v="Population - 2022"/>
    <x v="1186"/>
    <x v="13"/>
    <x v="71"/>
    <n v="26003"/>
    <n v="16536"/>
    <b v="1"/>
    <x v="13"/>
    <b v="0"/>
    <x v="0"/>
  </r>
  <r>
    <s v="Population - 2022"/>
    <x v="1342"/>
    <x v="13"/>
    <x v="72"/>
    <n v="26004"/>
    <n v="4234"/>
    <b v="0"/>
    <x v="13"/>
    <b v="0"/>
    <x v="0"/>
  </r>
  <r>
    <s v="Population - 2022"/>
    <x v="1343"/>
    <x v="13"/>
    <x v="71"/>
    <n v="26008"/>
    <n v="1466"/>
    <b v="0"/>
    <x v="13"/>
    <b v="0"/>
    <x v="0"/>
  </r>
  <r>
    <s v="Population - 2022"/>
    <x v="1344"/>
    <x v="13"/>
    <x v="72"/>
    <n v="26002"/>
    <n v="947"/>
    <b v="0"/>
    <x v="13"/>
    <b v="0"/>
    <x v="0"/>
  </r>
  <r>
    <s v="Population - 2022"/>
    <x v="1345"/>
    <x v="13"/>
    <x v="72"/>
    <n v="26001"/>
    <n v="13217"/>
    <b v="0"/>
    <x v="13"/>
    <b v="0"/>
    <x v="0"/>
  </r>
  <r>
    <s v="Population - 2022"/>
    <x v="1346"/>
    <x v="13"/>
    <x v="73"/>
    <n v="26005"/>
    <n v="2733"/>
    <b v="0"/>
    <x v="13"/>
    <b v="0"/>
    <x v="0"/>
  </r>
  <r>
    <s v="Population - 2022"/>
    <x v="182"/>
    <x v="13"/>
    <x v="73"/>
    <n v="26006"/>
    <n v="4573"/>
    <b v="1"/>
    <x v="13"/>
    <b v="0"/>
    <x v="0"/>
  </r>
  <r>
    <s v="Population - 2022"/>
    <x v="1347"/>
    <x v="13"/>
    <x v="73"/>
    <n v="26007"/>
    <n v="4244"/>
    <b v="0"/>
    <x v="13"/>
    <b v="0"/>
    <x v="0"/>
  </r>
  <r>
    <s v="Population - 2022"/>
    <x v="1348"/>
    <x v="13"/>
    <x v="72"/>
    <n v="26009"/>
    <n v="886"/>
    <b v="0"/>
    <x v="13"/>
    <b v="0"/>
    <x v="0"/>
  </r>
  <r>
    <s v="Population - 2022"/>
    <x v="1349"/>
    <x v="13"/>
    <x v="72"/>
    <n v="26011"/>
    <n v="2276"/>
    <b v="0"/>
    <x v="13"/>
    <b v="0"/>
    <x v="0"/>
  </r>
  <r>
    <s v="Population - 2022"/>
    <x v="1350"/>
    <x v="13"/>
    <x v="73"/>
    <n v="26010"/>
    <n v="5390"/>
    <b v="0"/>
    <x v="13"/>
    <b v="0"/>
    <x v="0"/>
  </r>
  <r>
    <s v="Population - 2022"/>
    <x v="1351"/>
    <x v="13"/>
    <x v="72"/>
    <n v="26012"/>
    <n v="2949"/>
    <b v="0"/>
    <x v="13"/>
    <b v="0"/>
    <x v="0"/>
  </r>
  <r>
    <s v="Population - 2022"/>
    <x v="1028"/>
    <x v="13"/>
    <x v="73"/>
    <n v="26013"/>
    <n v="1971"/>
    <b v="1"/>
    <x v="13"/>
    <b v="0"/>
    <x v="0"/>
  </r>
  <r>
    <s v="Population - 2022"/>
    <x v="1352"/>
    <x v="13"/>
    <x v="73"/>
    <n v="26014"/>
    <n v="1732"/>
    <b v="0"/>
    <x v="13"/>
    <b v="0"/>
    <x v="0"/>
  </r>
  <r>
    <s v="Population - 2022"/>
    <x v="1353"/>
    <x v="13"/>
    <x v="73"/>
    <n v="26018"/>
    <n v="3112"/>
    <b v="0"/>
    <x v="13"/>
    <b v="0"/>
    <x v="0"/>
  </r>
  <r>
    <s v="Population - 2022"/>
    <x v="1354"/>
    <x v="13"/>
    <x v="73"/>
    <n v="26015"/>
    <n v="3493"/>
    <b v="0"/>
    <x v="13"/>
    <b v="0"/>
    <x v="0"/>
  </r>
  <r>
    <s v="Population - 2022"/>
    <x v="1355"/>
    <x v="13"/>
    <x v="72"/>
    <n v="26016"/>
    <n v="1440"/>
    <b v="0"/>
    <x v="13"/>
    <b v="0"/>
    <x v="0"/>
  </r>
  <r>
    <s v="Population - 2022"/>
    <x v="1356"/>
    <x v="13"/>
    <x v="71"/>
    <n v="26017"/>
    <n v="1825"/>
    <b v="0"/>
    <x v="13"/>
    <b v="0"/>
    <x v="0"/>
  </r>
  <r>
    <s v="Population - 2022"/>
    <x v="1357"/>
    <x v="13"/>
    <x v="71"/>
    <n v="26019"/>
    <n v="3555"/>
    <b v="0"/>
    <x v="13"/>
    <b v="0"/>
    <x v="0"/>
  </r>
  <r>
    <s v="Population - 2022"/>
    <x v="1358"/>
    <x v="13"/>
    <x v="73"/>
    <n v="26020"/>
    <n v="1997"/>
    <b v="0"/>
    <x v="13"/>
    <b v="0"/>
    <x v="0"/>
  </r>
  <r>
    <s v="Population - 2022"/>
    <x v="1359"/>
    <x v="13"/>
    <x v="71"/>
    <n v="26021"/>
    <n v="3029"/>
    <b v="0"/>
    <x v="13"/>
    <b v="0"/>
    <x v="0"/>
  </r>
  <r>
    <s v="Population - 2022"/>
    <x v="1360"/>
    <x v="13"/>
    <x v="72"/>
    <n v="26022"/>
    <n v="1851"/>
    <b v="0"/>
    <x v="13"/>
    <b v="0"/>
    <x v="0"/>
  </r>
  <r>
    <s v="Population - 2022"/>
    <x v="1361"/>
    <x v="14"/>
    <x v="74"/>
    <n v="19128"/>
    <n v="1239"/>
    <b v="0"/>
    <x v="14"/>
    <b v="0"/>
    <x v="0"/>
  </r>
  <r>
    <s v="Population - 2022"/>
    <x v="1362"/>
    <x v="14"/>
    <x v="75"/>
    <n v="19062"/>
    <n v="871"/>
    <b v="0"/>
    <x v="14"/>
    <b v="0"/>
    <x v="0"/>
  </r>
  <r>
    <s v="Population - 2022"/>
    <x v="471"/>
    <x v="14"/>
    <x v="75"/>
    <n v="19063"/>
    <n v="519"/>
    <b v="1"/>
    <x v="14"/>
    <b v="0"/>
    <x v="0"/>
  </r>
  <r>
    <s v="Population - 2022"/>
    <x v="1363"/>
    <x v="14"/>
    <x v="76"/>
    <n v="19006"/>
    <n v="105"/>
    <b v="0"/>
    <x v="14"/>
    <b v="0"/>
    <x v="0"/>
  </r>
  <r>
    <s v="Population - 2022"/>
    <x v="1364"/>
    <x v="14"/>
    <x v="77"/>
    <n v="19027"/>
    <n v="125"/>
    <b v="0"/>
    <x v="14"/>
    <b v="0"/>
    <x v="0"/>
  </r>
  <r>
    <s v="Population - 2022"/>
    <x v="679"/>
    <x v="14"/>
    <x v="77"/>
    <n v="19031"/>
    <n v="250"/>
    <b v="1"/>
    <x v="14"/>
    <b v="0"/>
    <x v="0"/>
  </r>
  <r>
    <s v="Population - 2022"/>
    <x v="1365"/>
    <x v="14"/>
    <x v="77"/>
    <n v="19033"/>
    <n v="1649"/>
    <b v="0"/>
    <x v="14"/>
    <b v="0"/>
    <x v="0"/>
  </r>
  <r>
    <s v="Population - 2022"/>
    <x v="1366"/>
    <x v="14"/>
    <x v="77"/>
    <n v="19043"/>
    <n v="441"/>
    <b v="0"/>
    <x v="14"/>
    <b v="0"/>
    <x v="0"/>
  </r>
  <r>
    <s v="Population - 2022"/>
    <x v="1367"/>
    <x v="14"/>
    <x v="77"/>
    <n v="19044"/>
    <n v="226"/>
    <b v="0"/>
    <x v="14"/>
    <b v="0"/>
    <x v="0"/>
  </r>
  <r>
    <s v="Population - 2022"/>
    <x v="1368"/>
    <x v="14"/>
    <x v="76"/>
    <n v="19015"/>
    <n v="961"/>
    <b v="0"/>
    <x v="14"/>
    <b v="0"/>
    <x v="0"/>
  </r>
  <r>
    <s v="Population - 2022"/>
    <x v="1369"/>
    <x v="14"/>
    <x v="78"/>
    <n v="19129"/>
    <n v="1652"/>
    <b v="0"/>
    <x v="14"/>
    <b v="0"/>
    <x v="0"/>
  </r>
  <r>
    <s v="Population - 2022"/>
    <x v="522"/>
    <x v="14"/>
    <x v="74"/>
    <n v="19093"/>
    <n v="679"/>
    <b v="1"/>
    <x v="14"/>
    <b v="0"/>
    <x v="0"/>
  </r>
  <r>
    <s v="Population - 2022"/>
    <x v="1370"/>
    <x v="14"/>
    <x v="76"/>
    <n v="19046"/>
    <n v="193"/>
    <b v="0"/>
    <x v="14"/>
    <b v="0"/>
    <x v="0"/>
  </r>
  <r>
    <s v="Population - 2022"/>
    <x v="1371"/>
    <x v="14"/>
    <x v="79"/>
    <n v="19130"/>
    <n v="1087"/>
    <b v="0"/>
    <x v="14"/>
    <b v="0"/>
    <x v="0"/>
  </r>
  <r>
    <s v="Population - 2022"/>
    <x v="1372"/>
    <x v="14"/>
    <x v="74"/>
    <n v="19094"/>
    <n v="495"/>
    <b v="0"/>
    <x v="14"/>
    <b v="0"/>
    <x v="0"/>
  </r>
  <r>
    <s v="Population - 2022"/>
    <x v="1373"/>
    <x v="14"/>
    <x v="76"/>
    <n v="19005"/>
    <n v="410"/>
    <b v="0"/>
    <x v="14"/>
    <b v="0"/>
    <x v="0"/>
  </r>
  <r>
    <s v="Population - 2022"/>
    <x v="1374"/>
    <x v="14"/>
    <x v="74"/>
    <n v="19095"/>
    <n v="450"/>
    <b v="0"/>
    <x v="14"/>
    <b v="0"/>
    <x v="0"/>
  </r>
  <r>
    <s v="Population - 2022"/>
    <x v="1375"/>
    <x v="14"/>
    <x v="77"/>
    <n v="19026"/>
    <n v="581"/>
    <b v="0"/>
    <x v="14"/>
    <b v="0"/>
    <x v="0"/>
  </r>
  <r>
    <s v="Population - 2022"/>
    <x v="1376"/>
    <x v="14"/>
    <x v="74"/>
    <n v="19096"/>
    <n v="438"/>
    <b v="0"/>
    <x v="14"/>
    <b v="0"/>
    <x v="0"/>
  </r>
  <r>
    <s v="Population - 2022"/>
    <x v="1377"/>
    <x v="14"/>
    <x v="74"/>
    <n v="19097"/>
    <n v="842"/>
    <b v="1"/>
    <x v="14"/>
    <b v="0"/>
    <x v="0"/>
  </r>
  <r>
    <s v="Population - 2022"/>
    <x v="1378"/>
    <x v="14"/>
    <x v="78"/>
    <n v="19131"/>
    <n v="379"/>
    <b v="1"/>
    <x v="14"/>
    <b v="0"/>
    <x v="0"/>
  </r>
  <r>
    <s v="Population - 2022"/>
    <x v="1378"/>
    <x v="14"/>
    <x v="74"/>
    <n v="19098"/>
    <n v="92"/>
    <b v="1"/>
    <x v="14"/>
    <b v="0"/>
    <x v="0"/>
  </r>
  <r>
    <s v="Population - 2022"/>
    <x v="1379"/>
    <x v="14"/>
    <x v="75"/>
    <n v="19064"/>
    <n v="199"/>
    <b v="0"/>
    <x v="14"/>
    <b v="0"/>
    <x v="0"/>
  </r>
  <r>
    <s v="Population - 2022"/>
    <x v="1380"/>
    <x v="14"/>
    <x v="74"/>
    <n v="19132"/>
    <n v="1410"/>
    <b v="0"/>
    <x v="14"/>
    <b v="0"/>
    <x v="0"/>
  </r>
  <r>
    <s v="Population - 2022"/>
    <x v="1381"/>
    <x v="14"/>
    <x v="74"/>
    <n v="19099"/>
    <n v="467"/>
    <b v="0"/>
    <x v="14"/>
    <b v="0"/>
    <x v="0"/>
  </r>
  <r>
    <s v="Population - 2022"/>
    <x v="1253"/>
    <x v="14"/>
    <x v="77"/>
    <n v="19028"/>
    <n v="295"/>
    <b v="1"/>
    <x v="14"/>
    <b v="0"/>
    <x v="0"/>
  </r>
  <r>
    <s v="Population - 2022"/>
    <x v="1382"/>
    <x v="14"/>
    <x v="79"/>
    <n v="19133"/>
    <n v="1678"/>
    <b v="0"/>
    <x v="14"/>
    <b v="0"/>
    <x v="0"/>
  </r>
  <r>
    <s v="Population - 2022"/>
    <x v="1383"/>
    <x v="14"/>
    <x v="74"/>
    <n v="19134"/>
    <n v="550"/>
    <b v="0"/>
    <x v="14"/>
    <b v="0"/>
    <x v="0"/>
  </r>
  <r>
    <s v="Population - 2022"/>
    <x v="1384"/>
    <x v="14"/>
    <x v="79"/>
    <n v="19135"/>
    <n v="1954"/>
    <b v="0"/>
    <x v="14"/>
    <b v="0"/>
    <x v="0"/>
  </r>
  <r>
    <s v="Population - 2022"/>
    <x v="1385"/>
    <x v="14"/>
    <x v="76"/>
    <n v="19047"/>
    <n v="259"/>
    <b v="0"/>
    <x v="14"/>
    <b v="0"/>
    <x v="0"/>
  </r>
  <r>
    <s v="Population - 2022"/>
    <x v="1386"/>
    <x v="14"/>
    <x v="79"/>
    <n v="19136"/>
    <n v="790"/>
    <b v="0"/>
    <x v="14"/>
    <b v="0"/>
    <x v="0"/>
  </r>
  <r>
    <s v="Population - 2022"/>
    <x v="1387"/>
    <x v="14"/>
    <x v="79"/>
    <n v="19137"/>
    <n v="360"/>
    <b v="0"/>
    <x v="14"/>
    <b v="0"/>
    <x v="0"/>
  </r>
  <r>
    <s v="Population - 2022"/>
    <x v="1388"/>
    <x v="14"/>
    <x v="74"/>
    <n v="19100"/>
    <n v="148"/>
    <b v="0"/>
    <x v="14"/>
    <b v="0"/>
    <x v="0"/>
  </r>
  <r>
    <s v="Population - 2022"/>
    <x v="1389"/>
    <x v="14"/>
    <x v="79"/>
    <n v="19138"/>
    <n v="710"/>
    <b v="0"/>
    <x v="14"/>
    <b v="0"/>
    <x v="0"/>
  </r>
  <r>
    <s v="Population - 2022"/>
    <x v="1390"/>
    <x v="14"/>
    <x v="77"/>
    <n v="19139"/>
    <n v="504"/>
    <b v="0"/>
    <x v="14"/>
    <b v="0"/>
    <x v="0"/>
  </r>
  <r>
    <s v="Population - 2022"/>
    <x v="1391"/>
    <x v="14"/>
    <x v="75"/>
    <n v="19065"/>
    <n v="815"/>
    <b v="0"/>
    <x v="14"/>
    <b v="0"/>
    <x v="0"/>
  </r>
  <r>
    <s v="Population - 2022"/>
    <x v="1392"/>
    <x v="14"/>
    <x v="78"/>
    <n v="19140"/>
    <n v="720"/>
    <b v="0"/>
    <x v="14"/>
    <b v="0"/>
    <x v="0"/>
  </r>
  <r>
    <s v="Population - 2022"/>
    <x v="155"/>
    <x v="14"/>
    <x v="76"/>
    <n v="19007"/>
    <n v="2089"/>
    <b v="1"/>
    <x v="14"/>
    <b v="0"/>
    <x v="0"/>
  </r>
  <r>
    <s v="Population - 2022"/>
    <x v="1393"/>
    <x v="14"/>
    <x v="76"/>
    <n v="19048"/>
    <n v="404"/>
    <b v="1"/>
    <x v="14"/>
    <b v="0"/>
    <x v="0"/>
  </r>
  <r>
    <s v="Population - 2022"/>
    <x v="1394"/>
    <x v="14"/>
    <x v="76"/>
    <n v="19066"/>
    <n v="985"/>
    <b v="0"/>
    <x v="14"/>
    <b v="0"/>
    <x v="0"/>
  </r>
  <r>
    <s v="Population - 2022"/>
    <x v="1395"/>
    <x v="14"/>
    <x v="78"/>
    <n v="19141"/>
    <n v="441"/>
    <b v="0"/>
    <x v="14"/>
    <b v="0"/>
    <x v="0"/>
  </r>
  <r>
    <s v="Population - 2022"/>
    <x v="292"/>
    <x v="14"/>
    <x v="74"/>
    <n v="19101"/>
    <n v="371"/>
    <b v="1"/>
    <x v="14"/>
    <b v="0"/>
    <x v="0"/>
  </r>
  <r>
    <s v="Population - 2022"/>
    <x v="1396"/>
    <x v="14"/>
    <x v="76"/>
    <n v="19049"/>
    <n v="344"/>
    <b v="0"/>
    <x v="14"/>
    <b v="0"/>
    <x v="0"/>
  </r>
  <r>
    <s v="Population - 2022"/>
    <x v="1397"/>
    <x v="14"/>
    <x v="77"/>
    <n v="19030"/>
    <n v="1043"/>
    <b v="0"/>
    <x v="14"/>
    <b v="0"/>
    <x v="0"/>
  </r>
  <r>
    <s v="Population - 2022"/>
    <x v="1398"/>
    <x v="14"/>
    <x v="78"/>
    <n v="19142"/>
    <n v="3357"/>
    <b v="0"/>
    <x v="14"/>
    <b v="0"/>
    <x v="0"/>
  </r>
  <r>
    <s v="Population - 2022"/>
    <x v="1399"/>
    <x v="14"/>
    <x v="76"/>
    <n v="19010"/>
    <n v="578"/>
    <b v="0"/>
    <x v="14"/>
    <b v="0"/>
    <x v="0"/>
  </r>
  <r>
    <s v="Population - 2022"/>
    <x v="1400"/>
    <x v="14"/>
    <x v="76"/>
    <n v="19008"/>
    <n v="318"/>
    <b v="0"/>
    <x v="14"/>
    <b v="0"/>
    <x v="0"/>
  </r>
  <r>
    <s v="Population - 2022"/>
    <x v="1401"/>
    <x v="14"/>
    <x v="74"/>
    <n v="19102"/>
    <n v="634"/>
    <b v="0"/>
    <x v="14"/>
    <b v="0"/>
    <x v="0"/>
  </r>
  <r>
    <s v="Population - 2022"/>
    <x v="1402"/>
    <x v="14"/>
    <x v="77"/>
    <n v="19029"/>
    <n v="155"/>
    <b v="0"/>
    <x v="14"/>
    <b v="0"/>
    <x v="0"/>
  </r>
  <r>
    <s v="Population - 2022"/>
    <x v="1403"/>
    <x v="14"/>
    <x v="77"/>
    <n v="19045"/>
    <n v="417"/>
    <b v="0"/>
    <x v="14"/>
    <b v="0"/>
    <x v="0"/>
  </r>
  <r>
    <s v="Population - 2022"/>
    <x v="1404"/>
    <x v="14"/>
    <x v="76"/>
    <s v=" 19009/19020"/>
    <n v="228"/>
    <b v="0"/>
    <x v="14"/>
    <b v="0"/>
    <x v="0"/>
  </r>
  <r>
    <s v="Population - 2022"/>
    <x v="508"/>
    <x v="14"/>
    <x v="76"/>
    <n v="19067"/>
    <n v="491"/>
    <b v="1"/>
    <x v="14"/>
    <b v="0"/>
    <x v="0"/>
  </r>
  <r>
    <s v="Population - 2022"/>
    <x v="1405"/>
    <x v="14"/>
    <x v="77"/>
    <n v="19039"/>
    <n v="422"/>
    <b v="0"/>
    <x v="14"/>
    <b v="0"/>
    <x v="0"/>
  </r>
  <r>
    <s v="Population - 2022"/>
    <x v="1406"/>
    <x v="14"/>
    <x v="77"/>
    <n v="19038"/>
    <n v="504"/>
    <b v="0"/>
    <x v="14"/>
    <b v="0"/>
    <x v="0"/>
  </r>
  <r>
    <s v="Population - 2022"/>
    <x v="1407"/>
    <x v="14"/>
    <x v="77"/>
    <n v="19040"/>
    <n v="362"/>
    <b v="0"/>
    <x v="14"/>
    <b v="0"/>
    <x v="0"/>
  </r>
  <r>
    <s v="Population - 2022"/>
    <x v="1408"/>
    <x v="14"/>
    <x v="79"/>
    <n v="19143"/>
    <n v="1528"/>
    <b v="0"/>
    <x v="14"/>
    <b v="0"/>
    <x v="0"/>
  </r>
  <r>
    <s v="Population - 2022"/>
    <x v="1409"/>
    <x v="14"/>
    <x v="74"/>
    <n v="19103"/>
    <n v="284"/>
    <b v="0"/>
    <x v="14"/>
    <b v="0"/>
    <x v="0"/>
  </r>
  <r>
    <s v="Population - 2022"/>
    <x v="1410"/>
    <x v="14"/>
    <x v="75"/>
    <n v="19068"/>
    <n v="127"/>
    <b v="0"/>
    <x v="14"/>
    <b v="0"/>
    <x v="0"/>
  </r>
  <r>
    <s v="Population - 2022"/>
    <x v="1411"/>
    <x v="14"/>
    <x v="75"/>
    <n v="19069"/>
    <n v="896"/>
    <b v="0"/>
    <x v="14"/>
    <b v="0"/>
    <x v="0"/>
  </r>
  <r>
    <s v="Population - 2022"/>
    <x v="1412"/>
    <x v="14"/>
    <x v="78"/>
    <n v="19070"/>
    <n v="2103"/>
    <b v="0"/>
    <x v="14"/>
    <b v="0"/>
    <x v="0"/>
  </r>
  <r>
    <s v="Population - 2022"/>
    <x v="1413"/>
    <x v="14"/>
    <x v="78"/>
    <n v="19144"/>
    <n v="286"/>
    <b v="0"/>
    <x v="14"/>
    <b v="0"/>
    <x v="0"/>
  </r>
  <r>
    <s v="Population - 2022"/>
    <x v="1414"/>
    <x v="14"/>
    <x v="78"/>
    <n v="19145"/>
    <n v="310"/>
    <b v="0"/>
    <x v="14"/>
    <b v="0"/>
    <x v="0"/>
  </r>
  <r>
    <s v="Population - 2022"/>
    <x v="1415"/>
    <x v="14"/>
    <x v="76"/>
    <n v="19012"/>
    <n v="207"/>
    <b v="0"/>
    <x v="14"/>
    <b v="0"/>
    <x v="0"/>
  </r>
  <r>
    <s v="Population - 2022"/>
    <x v="1226"/>
    <x v="14"/>
    <x v="76"/>
    <n v="19071"/>
    <n v="384"/>
    <b v="1"/>
    <x v="14"/>
    <b v="0"/>
    <x v="0"/>
  </r>
  <r>
    <s v="Population - 2022"/>
    <x v="1416"/>
    <x v="14"/>
    <x v="78"/>
    <n v="19072"/>
    <n v="269"/>
    <b v="0"/>
    <x v="14"/>
    <b v="0"/>
    <x v="0"/>
  </r>
  <r>
    <s v="Population - 2022"/>
    <x v="725"/>
    <x v="14"/>
    <x v="76"/>
    <n v="19050"/>
    <n v="606"/>
    <b v="1"/>
    <x v="14"/>
    <b v="0"/>
    <x v="0"/>
  </r>
  <r>
    <s v="Population - 2022"/>
    <x v="1417"/>
    <x v="14"/>
    <x v="77"/>
    <n v="19032"/>
    <n v="369"/>
    <b v="0"/>
    <x v="14"/>
    <b v="0"/>
    <x v="0"/>
  </r>
  <r>
    <s v="Population - 2022"/>
    <x v="183"/>
    <x v="14"/>
    <x v="78"/>
    <n v="19146"/>
    <n v="204"/>
    <b v="1"/>
    <x v="14"/>
    <b v="0"/>
    <x v="0"/>
  </r>
  <r>
    <s v="Population - 2022"/>
    <x v="1418"/>
    <x v="14"/>
    <x v="76"/>
    <n v="19013"/>
    <n v="191"/>
    <b v="0"/>
    <x v="14"/>
    <b v="0"/>
    <x v="0"/>
  </r>
  <r>
    <s v="Population - 2022"/>
    <x v="1419"/>
    <x v="14"/>
    <x v="76"/>
    <s v=" 19014/19011"/>
    <n v="258"/>
    <b v="0"/>
    <x v="14"/>
    <b v="0"/>
    <x v="0"/>
  </r>
  <r>
    <s v="Population - 2022"/>
    <x v="1420"/>
    <x v="14"/>
    <x v="75"/>
    <n v="19073"/>
    <n v="690"/>
    <b v="0"/>
    <x v="14"/>
    <b v="0"/>
    <x v="0"/>
  </r>
  <r>
    <s v="Population - 2022"/>
    <x v="1421"/>
    <x v="14"/>
    <x v="79"/>
    <n v="19147"/>
    <n v="691"/>
    <b v="1"/>
    <x v="14"/>
    <b v="0"/>
    <x v="0"/>
  </r>
  <r>
    <s v="Population - 2022"/>
    <x v="1422"/>
    <x v="14"/>
    <x v="76"/>
    <n v="19074"/>
    <n v="846"/>
    <b v="1"/>
    <x v="14"/>
    <b v="0"/>
    <x v="0"/>
  </r>
  <r>
    <s v="Population - 2022"/>
    <x v="1423"/>
    <x v="14"/>
    <x v="74"/>
    <n v="19104"/>
    <n v="539"/>
    <b v="0"/>
    <x v="14"/>
    <b v="0"/>
    <x v="0"/>
  </r>
  <r>
    <s v="Population - 2022"/>
    <x v="509"/>
    <x v="14"/>
    <x v="76"/>
    <n v="19051"/>
    <n v="306"/>
    <b v="1"/>
    <x v="14"/>
    <b v="0"/>
    <x v="0"/>
  </r>
  <r>
    <s v="Population - 2022"/>
    <x v="1424"/>
    <x v="14"/>
    <x v="74"/>
    <n v="19105"/>
    <n v="521"/>
    <b v="0"/>
    <x v="14"/>
    <b v="0"/>
    <x v="0"/>
  </r>
  <r>
    <s v="Population - 2022"/>
    <x v="1425"/>
    <x v="14"/>
    <x v="77"/>
    <n v="19034"/>
    <n v="201"/>
    <b v="0"/>
    <x v="14"/>
    <b v="0"/>
    <x v="0"/>
  </r>
  <r>
    <s v="Population - 2022"/>
    <x v="1426"/>
    <x v="14"/>
    <x v="77"/>
    <n v="19035"/>
    <n v="480"/>
    <b v="0"/>
    <x v="14"/>
    <b v="0"/>
    <x v="0"/>
  </r>
  <r>
    <s v="Population - 2022"/>
    <x v="1427"/>
    <x v="14"/>
    <x v="76"/>
    <n v="19075"/>
    <n v="848"/>
    <b v="0"/>
    <x v="14"/>
    <b v="0"/>
    <x v="0"/>
  </r>
  <r>
    <s v="Population - 2022"/>
    <x v="1428"/>
    <x v="14"/>
    <x v="74"/>
    <n v="19106"/>
    <n v="550"/>
    <b v="0"/>
    <x v="14"/>
    <b v="0"/>
    <x v="0"/>
  </r>
  <r>
    <s v="Population - 2022"/>
    <x v="1429"/>
    <x v="14"/>
    <x v="75"/>
    <n v="19076"/>
    <n v="421"/>
    <b v="0"/>
    <x v="14"/>
    <b v="0"/>
    <x v="0"/>
  </r>
  <r>
    <s v="Population - 2022"/>
    <x v="1430"/>
    <x v="14"/>
    <x v="76"/>
    <n v="19016"/>
    <n v="1285"/>
    <b v="0"/>
    <x v="14"/>
    <b v="0"/>
    <x v="0"/>
  </r>
  <r>
    <s v="Population - 2022"/>
    <x v="1431"/>
    <x v="14"/>
    <x v="76"/>
    <n v="19052"/>
    <n v="176"/>
    <b v="0"/>
    <x v="14"/>
    <b v="0"/>
    <x v="0"/>
  </r>
  <r>
    <s v="Population - 2022"/>
    <x v="364"/>
    <x v="14"/>
    <x v="76"/>
    <n v="19053"/>
    <n v="174"/>
    <b v="1"/>
    <x v="14"/>
    <b v="0"/>
    <x v="0"/>
  </r>
  <r>
    <s v="Population - 2022"/>
    <x v="1432"/>
    <x v="14"/>
    <x v="76"/>
    <n v="19054"/>
    <n v="243"/>
    <b v="0"/>
    <x v="14"/>
    <b v="0"/>
    <x v="0"/>
  </r>
  <r>
    <s v="Population - 2022"/>
    <x v="1433"/>
    <x v="14"/>
    <x v="78"/>
    <n v="19148"/>
    <n v="380"/>
    <b v="0"/>
    <x v="14"/>
    <b v="0"/>
    <x v="0"/>
  </r>
  <r>
    <s v="Population - 2022"/>
    <x v="451"/>
    <x v="14"/>
    <x v="76"/>
    <n v="19055"/>
    <n v="224"/>
    <b v="1"/>
    <x v="14"/>
    <b v="0"/>
    <x v="0"/>
  </r>
  <r>
    <s v="Population - 2022"/>
    <x v="1434"/>
    <x v="14"/>
    <x v="74"/>
    <n v="19107"/>
    <n v="269"/>
    <b v="0"/>
    <x v="14"/>
    <b v="0"/>
    <x v="0"/>
  </r>
  <r>
    <s v="Population - 2022"/>
    <x v="1435"/>
    <x v="14"/>
    <x v="74"/>
    <n v="19108"/>
    <n v="377"/>
    <b v="0"/>
    <x v="14"/>
    <b v="0"/>
    <x v="0"/>
  </r>
  <r>
    <s v="Population - 2022"/>
    <x v="1436"/>
    <x v="14"/>
    <x v="75"/>
    <n v="19077"/>
    <n v="1049"/>
    <b v="0"/>
    <x v="14"/>
    <b v="0"/>
    <x v="0"/>
  </r>
  <r>
    <s v="Population - 2022"/>
    <x v="533"/>
    <x v="14"/>
    <x v="77"/>
    <n v="19037"/>
    <n v="158"/>
    <b v="1"/>
    <x v="14"/>
    <b v="0"/>
    <x v="0"/>
  </r>
  <r>
    <s v="Population - 2022"/>
    <x v="1437"/>
    <x v="14"/>
    <x v="76"/>
    <n v="19056"/>
    <n v="3508"/>
    <b v="0"/>
    <x v="14"/>
    <b v="0"/>
    <x v="0"/>
  </r>
  <r>
    <s v="Population - 2022"/>
    <x v="1438"/>
    <x v="14"/>
    <x v="74"/>
    <n v="19149"/>
    <n v="639"/>
    <b v="0"/>
    <x v="14"/>
    <b v="0"/>
    <x v="0"/>
  </r>
  <r>
    <s v="Population - 2022"/>
    <x v="491"/>
    <x v="14"/>
    <x v="75"/>
    <n v="19078"/>
    <n v="645"/>
    <b v="1"/>
    <x v="14"/>
    <b v="0"/>
    <x v="0"/>
  </r>
  <r>
    <s v="Population - 2022"/>
    <x v="1439"/>
    <x v="14"/>
    <x v="75"/>
    <n v="19079"/>
    <n v="2328"/>
    <b v="0"/>
    <x v="14"/>
    <b v="0"/>
    <x v="0"/>
  </r>
  <r>
    <s v="Population - 2022"/>
    <x v="1440"/>
    <x v="14"/>
    <x v="74"/>
    <n v="19109"/>
    <n v="986"/>
    <b v="0"/>
    <x v="14"/>
    <b v="0"/>
    <x v="0"/>
  </r>
  <r>
    <s v="Population - 2022"/>
    <x v="1441"/>
    <x v="14"/>
    <x v="78"/>
    <n v="19080"/>
    <n v="236"/>
    <b v="0"/>
    <x v="14"/>
    <b v="0"/>
    <x v="0"/>
  </r>
  <r>
    <s v="Population - 2022"/>
    <x v="1442"/>
    <x v="14"/>
    <x v="74"/>
    <n v="19150"/>
    <n v="262"/>
    <b v="1"/>
    <x v="14"/>
    <b v="0"/>
    <x v="0"/>
  </r>
  <r>
    <s v="Population - 2022"/>
    <x v="1443"/>
    <x v="14"/>
    <x v="77"/>
    <n v="19151"/>
    <n v="693"/>
    <b v="0"/>
    <x v="14"/>
    <b v="0"/>
    <x v="0"/>
  </r>
  <r>
    <s v="Population - 2022"/>
    <x v="1444"/>
    <x v="14"/>
    <x v="76"/>
    <n v="19057"/>
    <n v="775"/>
    <b v="1"/>
    <x v="14"/>
    <b v="0"/>
    <x v="0"/>
  </r>
  <r>
    <s v="Population - 2022"/>
    <x v="1445"/>
    <x v="14"/>
    <x v="77"/>
    <n v="19152"/>
    <n v="290"/>
    <b v="0"/>
    <x v="14"/>
    <b v="0"/>
    <x v="0"/>
  </r>
  <r>
    <s v="Population - 2022"/>
    <x v="1446"/>
    <x v="14"/>
    <x v="76"/>
    <n v="19081"/>
    <n v="987"/>
    <b v="0"/>
    <x v="14"/>
    <b v="0"/>
    <x v="0"/>
  </r>
  <r>
    <s v="Population - 2022"/>
    <x v="1447"/>
    <x v="14"/>
    <x v="74"/>
    <n v="19153"/>
    <n v="406"/>
    <b v="0"/>
    <x v="14"/>
    <b v="0"/>
    <x v="0"/>
  </r>
  <r>
    <s v="Population - 2022"/>
    <x v="1448"/>
    <x v="14"/>
    <x v="75"/>
    <n v="19082"/>
    <n v="7709"/>
    <b v="0"/>
    <x v="14"/>
    <b v="0"/>
    <x v="0"/>
  </r>
  <r>
    <s v="Population - 2022"/>
    <x v="1449"/>
    <x v="14"/>
    <x v="75"/>
    <n v="19001"/>
    <n v="10363"/>
    <b v="0"/>
    <x v="14"/>
    <b v="0"/>
    <x v="0"/>
  </r>
  <r>
    <s v="Population - 2022"/>
    <x v="1450"/>
    <x v="14"/>
    <x v="78"/>
    <n v="19083"/>
    <n v="864"/>
    <b v="0"/>
    <x v="14"/>
    <b v="0"/>
    <x v="0"/>
  </r>
  <r>
    <s v="Population - 2022"/>
    <x v="1451"/>
    <x v="14"/>
    <x v="74"/>
    <n v="19110"/>
    <n v="2065"/>
    <b v="0"/>
    <x v="14"/>
    <b v="0"/>
    <x v="0"/>
  </r>
  <r>
    <s v="Population - 2022"/>
    <x v="1452"/>
    <x v="14"/>
    <x v="76"/>
    <n v="19017"/>
    <n v="296"/>
    <b v="0"/>
    <x v="14"/>
    <b v="0"/>
    <x v="0"/>
  </r>
  <r>
    <s v="Population - 2022"/>
    <x v="1453"/>
    <x v="14"/>
    <x v="76"/>
    <n v="19084"/>
    <n v="4637"/>
    <b v="0"/>
    <x v="14"/>
    <b v="0"/>
    <x v="0"/>
  </r>
  <r>
    <s v="Population - 2022"/>
    <x v="1454"/>
    <x v="14"/>
    <x v="74"/>
    <n v="19111"/>
    <n v="495"/>
    <b v="0"/>
    <x v="14"/>
    <b v="0"/>
    <x v="0"/>
  </r>
  <r>
    <s v="Population - 2022"/>
    <x v="1455"/>
    <x v="14"/>
    <x v="74"/>
    <n v="19112"/>
    <n v="742"/>
    <b v="0"/>
    <x v="14"/>
    <b v="0"/>
    <x v="0"/>
  </r>
  <r>
    <s v="Population - 2022"/>
    <x v="231"/>
    <x v="14"/>
    <x v="78"/>
    <n v="19154"/>
    <n v="301"/>
    <b v="1"/>
    <x v="14"/>
    <b v="0"/>
    <x v="0"/>
  </r>
  <r>
    <s v="Population - 2022"/>
    <x v="1456"/>
    <x v="14"/>
    <x v="78"/>
    <n v="19085"/>
    <n v="1047"/>
    <b v="0"/>
    <x v="14"/>
    <b v="0"/>
    <x v="0"/>
  </r>
  <r>
    <s v="Population - 2022"/>
    <x v="1457"/>
    <x v="14"/>
    <x v="78"/>
    <n v="19113"/>
    <n v="235"/>
    <b v="0"/>
    <x v="14"/>
    <b v="0"/>
    <x v="0"/>
  </r>
  <r>
    <s v="Population - 2022"/>
    <x v="1458"/>
    <x v="14"/>
    <x v="77"/>
    <n v="19155"/>
    <n v="551"/>
    <b v="0"/>
    <x v="14"/>
    <b v="0"/>
    <x v="0"/>
  </r>
  <r>
    <s v="Population - 2022"/>
    <x v="1459"/>
    <x v="14"/>
    <x v="74"/>
    <n v="19114"/>
    <n v="441"/>
    <b v="0"/>
    <x v="14"/>
    <b v="0"/>
    <x v="0"/>
  </r>
  <r>
    <s v="Population - 2022"/>
    <x v="1460"/>
    <x v="14"/>
    <x v="77"/>
    <n v="19156"/>
    <n v="394"/>
    <b v="0"/>
    <x v="14"/>
    <b v="0"/>
    <x v="0"/>
  </r>
  <r>
    <s v="Population - 2022"/>
    <x v="1461"/>
    <x v="14"/>
    <x v="78"/>
    <n v="19157"/>
    <n v="725"/>
    <b v="0"/>
    <x v="14"/>
    <b v="0"/>
    <x v="0"/>
  </r>
  <r>
    <s v="Population - 2022"/>
    <x v="1462"/>
    <x v="14"/>
    <x v="75"/>
    <n v="19086"/>
    <n v="309"/>
    <b v="0"/>
    <x v="14"/>
    <b v="0"/>
    <x v="0"/>
  </r>
  <r>
    <s v="Population - 2022"/>
    <x v="1463"/>
    <x v="14"/>
    <x v="77"/>
    <n v="19041"/>
    <n v="274"/>
    <b v="0"/>
    <x v="14"/>
    <b v="0"/>
    <x v="0"/>
  </r>
  <r>
    <s v="Population - 2022"/>
    <x v="1464"/>
    <x v="14"/>
    <x v="78"/>
    <n v="19158"/>
    <n v="439"/>
    <b v="0"/>
    <x v="14"/>
    <b v="0"/>
    <x v="0"/>
  </r>
  <r>
    <s v="Population - 2022"/>
    <x v="1465"/>
    <x v="14"/>
    <x v="75"/>
    <n v="19087"/>
    <n v="736"/>
    <b v="0"/>
    <x v="14"/>
    <b v="0"/>
    <x v="0"/>
  </r>
  <r>
    <s v="Population - 2022"/>
    <x v="423"/>
    <x v="14"/>
    <x v="74"/>
    <n v="19115"/>
    <n v="553"/>
    <b v="1"/>
    <x v="14"/>
    <b v="0"/>
    <x v="0"/>
  </r>
  <r>
    <s v="Population - 2022"/>
    <x v="1466"/>
    <x v="14"/>
    <x v="76"/>
    <n v="19018"/>
    <n v="106"/>
    <b v="0"/>
    <x v="14"/>
    <b v="0"/>
    <x v="0"/>
  </r>
  <r>
    <s v="Population - 2022"/>
    <x v="1467"/>
    <x v="14"/>
    <x v="74"/>
    <n v="19116"/>
    <n v="553"/>
    <b v="0"/>
    <x v="14"/>
    <b v="0"/>
    <x v="0"/>
  </r>
  <r>
    <s v="Population - 2022"/>
    <x v="1468"/>
    <x v="14"/>
    <x v="74"/>
    <n v="19117"/>
    <n v="342"/>
    <b v="0"/>
    <x v="14"/>
    <b v="0"/>
    <x v="0"/>
  </r>
  <r>
    <s v="Population - 2022"/>
    <x v="1469"/>
    <x v="14"/>
    <x v="74"/>
    <n v="19118"/>
    <n v="1657"/>
    <b v="0"/>
    <x v="14"/>
    <b v="0"/>
    <x v="0"/>
  </r>
  <r>
    <s v="Population - 2022"/>
    <x v="1470"/>
    <x v="14"/>
    <x v="74"/>
    <n v="19002"/>
    <n v="4196"/>
    <b v="0"/>
    <x v="14"/>
    <b v="0"/>
    <x v="0"/>
  </r>
  <r>
    <s v="Population - 2022"/>
    <x v="1471"/>
    <x v="14"/>
    <x v="74"/>
    <n v="19119"/>
    <n v="1111"/>
    <b v="0"/>
    <x v="14"/>
    <b v="0"/>
    <x v="0"/>
  </r>
  <r>
    <s v="Population - 2022"/>
    <x v="1472"/>
    <x v="14"/>
    <x v="76"/>
    <n v="19019"/>
    <n v="338"/>
    <b v="0"/>
    <x v="14"/>
    <b v="0"/>
    <x v="0"/>
  </r>
  <r>
    <s v="Population - 2022"/>
    <x v="1473"/>
    <x v="14"/>
    <x v="76"/>
    <n v="19058"/>
    <n v="134"/>
    <b v="0"/>
    <x v="14"/>
    <b v="0"/>
    <x v="0"/>
  </r>
  <r>
    <s v="Population - 2022"/>
    <x v="1474"/>
    <x v="14"/>
    <x v="77"/>
    <n v="19042"/>
    <n v="252"/>
    <b v="0"/>
    <x v="14"/>
    <b v="0"/>
    <x v="0"/>
  </r>
  <r>
    <s v="Population - 2022"/>
    <x v="1475"/>
    <x v="14"/>
    <x v="76"/>
    <n v="19021"/>
    <n v="267"/>
    <b v="0"/>
    <x v="14"/>
    <b v="0"/>
    <x v="0"/>
  </r>
  <r>
    <s v="Population - 2022"/>
    <x v="1476"/>
    <x v="14"/>
    <x v="78"/>
    <n v="19159"/>
    <n v="491"/>
    <b v="0"/>
    <x v="14"/>
    <b v="0"/>
    <x v="0"/>
  </r>
  <r>
    <s v="Population - 2022"/>
    <x v="135"/>
    <x v="14"/>
    <x v="77"/>
    <n v="19088"/>
    <n v="2420"/>
    <b v="1"/>
    <x v="14"/>
    <b v="0"/>
    <x v="0"/>
  </r>
  <r>
    <s v="Population - 2022"/>
    <x v="1477"/>
    <x v="14"/>
    <x v="78"/>
    <n v="19089"/>
    <n v="1722"/>
    <b v="0"/>
    <x v="14"/>
    <b v="0"/>
    <x v="0"/>
  </r>
  <r>
    <s v="Population - 2022"/>
    <x v="1478"/>
    <x v="14"/>
    <x v="78"/>
    <n v="19160"/>
    <n v="166"/>
    <b v="0"/>
    <x v="14"/>
    <b v="0"/>
    <x v="0"/>
  </r>
  <r>
    <s v="Population - 2022"/>
    <x v="1479"/>
    <x v="14"/>
    <x v="74"/>
    <n v="19120"/>
    <n v="493"/>
    <b v="0"/>
    <x v="14"/>
    <b v="0"/>
    <x v="0"/>
  </r>
  <r>
    <s v="Population - 2022"/>
    <x v="1480"/>
    <x v="14"/>
    <x v="75"/>
    <n v="19090"/>
    <n v="867"/>
    <b v="0"/>
    <x v="14"/>
    <b v="0"/>
    <x v="0"/>
  </r>
  <r>
    <s v="Population - 2022"/>
    <x v="1481"/>
    <x v="14"/>
    <x v="76"/>
    <n v="19004"/>
    <n v="191"/>
    <b v="0"/>
    <x v="14"/>
    <b v="0"/>
    <x v="0"/>
  </r>
  <r>
    <s v="Population - 2022"/>
    <x v="790"/>
    <x v="14"/>
    <x v="77"/>
    <n v="19036"/>
    <n v="1803"/>
    <b v="1"/>
    <x v="14"/>
    <b v="0"/>
    <x v="0"/>
  </r>
  <r>
    <s v="Population - 2022"/>
    <x v="1482"/>
    <x v="14"/>
    <x v="74"/>
    <n v="19121"/>
    <n v="1120"/>
    <b v="0"/>
    <x v="14"/>
    <b v="0"/>
    <x v="0"/>
  </r>
  <r>
    <s v="Population - 2022"/>
    <x v="333"/>
    <x v="14"/>
    <x v="78"/>
    <n v="19161"/>
    <n v="391"/>
    <b v="1"/>
    <x v="14"/>
    <b v="0"/>
    <x v="0"/>
  </r>
  <r>
    <s v="Population - 2022"/>
    <x v="1483"/>
    <x v="14"/>
    <x v="78"/>
    <n v="19162"/>
    <n v="522"/>
    <b v="0"/>
    <x v="14"/>
    <b v="0"/>
    <x v="0"/>
  </r>
  <r>
    <s v="Population - 2022"/>
    <x v="1484"/>
    <x v="14"/>
    <x v="76"/>
    <n v="19022"/>
    <n v="397"/>
    <b v="0"/>
    <x v="14"/>
    <b v="0"/>
    <x v="0"/>
  </r>
  <r>
    <s v="Population - 2022"/>
    <x v="1485"/>
    <x v="14"/>
    <x v="79"/>
    <n v="19163"/>
    <n v="1072"/>
    <b v="0"/>
    <x v="14"/>
    <b v="0"/>
    <x v="0"/>
  </r>
  <r>
    <s v="Population - 2022"/>
    <x v="1486"/>
    <x v="14"/>
    <x v="74"/>
    <n v="19122"/>
    <n v="425"/>
    <b v="0"/>
    <x v="14"/>
    <b v="0"/>
    <x v="0"/>
  </r>
  <r>
    <s v="Population - 2022"/>
    <x v="1487"/>
    <x v="14"/>
    <x v="75"/>
    <n v="19091"/>
    <n v="1954"/>
    <b v="1"/>
    <x v="14"/>
    <b v="0"/>
    <x v="0"/>
  </r>
  <r>
    <s v="Population - 2022"/>
    <x v="1488"/>
    <x v="14"/>
    <x v="76"/>
    <n v="19059"/>
    <n v="171"/>
    <b v="0"/>
    <x v="14"/>
    <b v="0"/>
    <x v="0"/>
  </r>
  <r>
    <s v="Population - 2022"/>
    <x v="1489"/>
    <x v="14"/>
    <x v="75"/>
    <n v="19092"/>
    <n v="410"/>
    <b v="0"/>
    <x v="14"/>
    <b v="0"/>
    <x v="0"/>
  </r>
  <r>
    <s v="Population - 2022"/>
    <x v="1490"/>
    <x v="14"/>
    <x v="78"/>
    <n v="19164"/>
    <n v="692"/>
    <b v="0"/>
    <x v="14"/>
    <b v="0"/>
    <x v="0"/>
  </r>
  <r>
    <s v="Population - 2022"/>
    <x v="1491"/>
    <x v="14"/>
    <x v="74"/>
    <n v="19123"/>
    <n v="226"/>
    <b v="0"/>
    <x v="14"/>
    <b v="0"/>
    <x v="0"/>
  </r>
  <r>
    <s v="Population - 2022"/>
    <x v="1492"/>
    <x v="14"/>
    <x v="76"/>
    <n v="19060"/>
    <n v="820"/>
    <b v="0"/>
    <x v="14"/>
    <b v="0"/>
    <x v="0"/>
  </r>
  <r>
    <s v="Population - 2022"/>
    <x v="1493"/>
    <x v="14"/>
    <x v="76"/>
    <n v="19061"/>
    <n v="234"/>
    <b v="0"/>
    <x v="14"/>
    <b v="0"/>
    <x v="0"/>
  </r>
  <r>
    <s v="Population - 2022"/>
    <x v="1494"/>
    <x v="14"/>
    <x v="74"/>
    <n v="19124"/>
    <n v="755"/>
    <b v="0"/>
    <x v="14"/>
    <b v="0"/>
    <x v="0"/>
  </r>
  <r>
    <s v="Population - 2022"/>
    <x v="1495"/>
    <x v="14"/>
    <x v="74"/>
    <n v="19125"/>
    <n v="487"/>
    <b v="0"/>
    <x v="14"/>
    <b v="0"/>
    <x v="0"/>
  </r>
  <r>
    <s v="Population - 2022"/>
    <x v="1496"/>
    <x v="14"/>
    <x v="74"/>
    <n v="19024"/>
    <n v="283"/>
    <b v="0"/>
    <x v="14"/>
    <b v="0"/>
    <x v="0"/>
  </r>
  <r>
    <s v="Population - 2022"/>
    <x v="1497"/>
    <x v="14"/>
    <x v="76"/>
    <n v="19023"/>
    <n v="173"/>
    <b v="0"/>
    <x v="14"/>
    <b v="0"/>
    <x v="0"/>
  </r>
  <r>
    <s v="Population - 2022"/>
    <x v="1498"/>
    <x v="14"/>
    <x v="79"/>
    <n v="19165"/>
    <n v="18839"/>
    <b v="0"/>
    <x v="14"/>
    <b v="0"/>
    <x v="0"/>
  </r>
  <r>
    <s v="Population - 2022"/>
    <x v="1499"/>
    <x v="14"/>
    <x v="79"/>
    <n v="19003"/>
    <n v="5741"/>
    <b v="0"/>
    <x v="14"/>
    <b v="0"/>
    <x v="0"/>
  </r>
  <r>
    <s v="Population - 2022"/>
    <x v="1500"/>
    <x v="14"/>
    <x v="74"/>
    <n v="19126"/>
    <n v="486"/>
    <b v="0"/>
    <x v="14"/>
    <b v="0"/>
    <x v="0"/>
  </r>
  <r>
    <s v="Population - 2022"/>
    <x v="1501"/>
    <x v="14"/>
    <x v="79"/>
    <n v="19166"/>
    <n v="862"/>
    <b v="0"/>
    <x v="14"/>
    <b v="0"/>
    <x v="0"/>
  </r>
  <r>
    <s v="Population - 2022"/>
    <x v="1502"/>
    <x v="14"/>
    <x v="74"/>
    <n v="19127"/>
    <n v="376"/>
    <b v="0"/>
    <x v="14"/>
    <b v="0"/>
    <x v="0"/>
  </r>
  <r>
    <s v="Population - 2022"/>
    <x v="1503"/>
    <x v="14"/>
    <x v="76"/>
    <n v="19025"/>
    <n v="646"/>
    <b v="0"/>
    <x v="14"/>
    <b v="0"/>
    <x v="0"/>
  </r>
  <r>
    <s v="Population - 2022"/>
    <x v="1504"/>
    <x v="15"/>
    <x v="80"/>
    <n v="6001"/>
    <n v="4254"/>
    <b v="0"/>
    <x v="4"/>
    <b v="0"/>
    <x v="0"/>
  </r>
  <r>
    <s v="Population - 2022"/>
    <x v="1505"/>
    <x v="15"/>
    <x v="80"/>
    <n v="6004"/>
    <n v="4513"/>
    <b v="0"/>
    <x v="4"/>
    <b v="0"/>
    <x v="0"/>
  </r>
  <r>
    <s v="Population - 2022"/>
    <x v="1506"/>
    <x v="15"/>
    <x v="80"/>
    <n v="6002"/>
    <n v="3110"/>
    <b v="0"/>
    <x v="4"/>
    <b v="0"/>
    <x v="0"/>
  </r>
  <r>
    <s v="Population - 2022"/>
    <x v="1507"/>
    <x v="15"/>
    <x v="80"/>
    <n v="6005"/>
    <n v="226"/>
    <b v="0"/>
    <x v="4"/>
    <b v="0"/>
    <x v="0"/>
  </r>
  <r>
    <s v="Population - 2022"/>
    <x v="1508"/>
    <x v="15"/>
    <x v="80"/>
    <n v="6006"/>
    <n v="1247"/>
    <b v="0"/>
    <x v="4"/>
    <b v="0"/>
    <x v="0"/>
  </r>
  <r>
    <s v="Population - 2022"/>
    <x v="1509"/>
    <x v="15"/>
    <x v="80"/>
    <n v="6007"/>
    <n v="659"/>
    <b v="0"/>
    <x v="4"/>
    <b v="0"/>
    <x v="0"/>
  </r>
  <r>
    <s v="Population - 2022"/>
    <x v="1510"/>
    <x v="15"/>
    <x v="81"/>
    <n v="6056"/>
    <n v="1590"/>
    <b v="0"/>
    <x v="4"/>
    <b v="0"/>
    <x v="0"/>
  </r>
  <r>
    <s v="Population - 2022"/>
    <x v="1511"/>
    <x v="15"/>
    <x v="82"/>
    <n v="6042"/>
    <n v="564"/>
    <b v="0"/>
    <x v="4"/>
    <b v="0"/>
    <x v="0"/>
  </r>
  <r>
    <s v="Population - 2022"/>
    <x v="1512"/>
    <x v="15"/>
    <x v="83"/>
    <n v="6057"/>
    <n v="2033"/>
    <b v="0"/>
    <x v="4"/>
    <b v="0"/>
    <x v="0"/>
  </r>
  <r>
    <s v="Population - 2022"/>
    <x v="1513"/>
    <x v="15"/>
    <x v="83"/>
    <n v="6058"/>
    <n v="1225"/>
    <b v="0"/>
    <x v="4"/>
    <b v="0"/>
    <x v="0"/>
  </r>
  <r>
    <s v="Population - 2022"/>
    <x v="1514"/>
    <x v="15"/>
    <x v="80"/>
    <n v="6008"/>
    <n v="1818"/>
    <b v="0"/>
    <x v="4"/>
    <b v="0"/>
    <x v="0"/>
  </r>
  <r>
    <s v="Population - 2022"/>
    <x v="1515"/>
    <x v="15"/>
    <x v="84"/>
    <n v="6033"/>
    <n v="2532"/>
    <b v="0"/>
    <x v="4"/>
    <b v="0"/>
    <x v="0"/>
  </r>
  <r>
    <s v="Population - 2022"/>
    <x v="1516"/>
    <x v="15"/>
    <x v="80"/>
    <n v="6009"/>
    <n v="330"/>
    <b v="0"/>
    <x v="4"/>
    <b v="0"/>
    <x v="0"/>
  </r>
  <r>
    <s v="Population - 2022"/>
    <x v="1517"/>
    <x v="15"/>
    <x v="80"/>
    <n v="6010"/>
    <n v="198"/>
    <b v="0"/>
    <x v="4"/>
    <b v="0"/>
    <x v="0"/>
  </r>
  <r>
    <s v="Population - 2022"/>
    <x v="1518"/>
    <x v="15"/>
    <x v="81"/>
    <n v="6059"/>
    <n v="5105"/>
    <b v="0"/>
    <x v="4"/>
    <b v="0"/>
    <x v="0"/>
  </r>
  <r>
    <s v="Population - 2022"/>
    <x v="1519"/>
    <x v="15"/>
    <x v="80"/>
    <n v="6011"/>
    <n v="407"/>
    <b v="0"/>
    <x v="4"/>
    <b v="0"/>
    <x v="0"/>
  </r>
  <r>
    <s v="Population - 2022"/>
    <x v="1520"/>
    <x v="15"/>
    <x v="82"/>
    <n v="6043"/>
    <n v="1555"/>
    <b v="0"/>
    <x v="4"/>
    <b v="0"/>
    <x v="0"/>
  </r>
  <r>
    <s v="Population - 2022"/>
    <x v="1521"/>
    <x v="15"/>
    <x v="82"/>
    <n v="6044"/>
    <n v="2335"/>
    <b v="0"/>
    <x v="4"/>
    <b v="0"/>
    <x v="0"/>
  </r>
  <r>
    <s v="Population - 2022"/>
    <x v="1522"/>
    <x v="15"/>
    <x v="85"/>
    <n v="6060"/>
    <n v="2062"/>
    <b v="0"/>
    <x v="4"/>
    <b v="0"/>
    <x v="0"/>
  </r>
  <r>
    <s v="Population - 2022"/>
    <x v="1523"/>
    <x v="15"/>
    <x v="85"/>
    <n v="6061"/>
    <n v="1843"/>
    <b v="0"/>
    <x v="4"/>
    <b v="0"/>
    <x v="0"/>
  </r>
  <r>
    <s v="Population - 2022"/>
    <x v="1524"/>
    <x v="15"/>
    <x v="82"/>
    <n v="6045"/>
    <n v="307"/>
    <b v="1"/>
    <x v="4"/>
    <b v="0"/>
    <x v="0"/>
  </r>
  <r>
    <s v="Population - 2022"/>
    <x v="1525"/>
    <x v="15"/>
    <x v="80"/>
    <n v="6012"/>
    <n v="652"/>
    <b v="0"/>
    <x v="4"/>
    <b v="0"/>
    <x v="0"/>
  </r>
  <r>
    <s v="Population - 2022"/>
    <x v="1526"/>
    <x v="15"/>
    <x v="80"/>
    <n v="6013"/>
    <n v="1840"/>
    <b v="0"/>
    <x v="4"/>
    <b v="0"/>
    <x v="0"/>
  </r>
  <r>
    <s v="Population - 2022"/>
    <x v="1527"/>
    <x v="15"/>
    <x v="86"/>
    <n v="6034"/>
    <n v="16007"/>
    <b v="0"/>
    <x v="4"/>
    <b v="0"/>
    <x v="0"/>
  </r>
  <r>
    <s v="Population - 2022"/>
    <x v="508"/>
    <x v="15"/>
    <x v="80"/>
    <n v="6014"/>
    <n v="567"/>
    <b v="1"/>
    <x v="4"/>
    <b v="0"/>
    <x v="0"/>
  </r>
  <r>
    <s v="Population - 2022"/>
    <x v="1528"/>
    <x v="15"/>
    <x v="82"/>
    <n v="6062"/>
    <n v="8946"/>
    <b v="0"/>
    <x v="4"/>
    <b v="0"/>
    <x v="0"/>
  </r>
  <r>
    <s v="Population - 2022"/>
    <x v="1529"/>
    <x v="15"/>
    <x v="84"/>
    <n v="6035"/>
    <n v="1647"/>
    <b v="1"/>
    <x v="4"/>
    <b v="0"/>
    <x v="0"/>
  </r>
  <r>
    <s v="Population - 2022"/>
    <x v="1529"/>
    <x v="15"/>
    <x v="83"/>
    <n v="6046"/>
    <n v="478"/>
    <b v="1"/>
    <x v="4"/>
    <b v="0"/>
    <x v="0"/>
  </r>
  <r>
    <s v="Population - 2022"/>
    <x v="1530"/>
    <x v="15"/>
    <x v="84"/>
    <n v="6036"/>
    <n v="864"/>
    <b v="0"/>
    <x v="4"/>
    <b v="0"/>
    <x v="0"/>
  </r>
  <r>
    <s v="Population - 2022"/>
    <x v="1531"/>
    <x v="15"/>
    <x v="86"/>
    <n v="6037"/>
    <n v="6641"/>
    <b v="0"/>
    <x v="4"/>
    <b v="0"/>
    <x v="0"/>
  </r>
  <r>
    <s v="Population - 2022"/>
    <x v="1532"/>
    <x v="15"/>
    <x v="82"/>
    <n v="6063"/>
    <n v="837"/>
    <b v="1"/>
    <x v="4"/>
    <b v="0"/>
    <x v="0"/>
  </r>
  <r>
    <s v="Population - 2022"/>
    <x v="1533"/>
    <x v="15"/>
    <x v="82"/>
    <n v="6064"/>
    <n v="3141"/>
    <b v="0"/>
    <x v="4"/>
    <b v="0"/>
    <x v="0"/>
  </r>
  <r>
    <s v="Population - 2022"/>
    <x v="1534"/>
    <x v="15"/>
    <x v="82"/>
    <n v="6047"/>
    <n v="273"/>
    <b v="0"/>
    <x v="4"/>
    <b v="0"/>
    <x v="0"/>
  </r>
  <r>
    <s v="Population - 2022"/>
    <x v="1535"/>
    <x v="15"/>
    <x v="85"/>
    <n v="6065"/>
    <n v="2839"/>
    <b v="0"/>
    <x v="4"/>
    <b v="0"/>
    <x v="0"/>
  </r>
  <r>
    <s v="Population - 2022"/>
    <x v="1536"/>
    <x v="15"/>
    <x v="85"/>
    <n v="6066"/>
    <n v="7767"/>
    <b v="0"/>
    <x v="4"/>
    <b v="0"/>
    <x v="0"/>
  </r>
  <r>
    <s v="Population - 2022"/>
    <x v="1537"/>
    <x v="15"/>
    <x v="82"/>
    <n v="6048"/>
    <n v="805"/>
    <b v="0"/>
    <x v="4"/>
    <b v="0"/>
    <x v="0"/>
  </r>
  <r>
    <s v="Population - 2022"/>
    <x v="1538"/>
    <x v="15"/>
    <x v="80"/>
    <n v="6015"/>
    <n v="455"/>
    <b v="0"/>
    <x v="4"/>
    <b v="0"/>
    <x v="0"/>
  </r>
  <r>
    <s v="Population - 2022"/>
    <x v="1539"/>
    <x v="15"/>
    <x v="83"/>
    <n v="6067"/>
    <n v="503"/>
    <b v="0"/>
    <x v="4"/>
    <b v="0"/>
    <x v="0"/>
  </r>
  <r>
    <s v="Population - 2022"/>
    <x v="1540"/>
    <x v="15"/>
    <x v="83"/>
    <n v="6068"/>
    <n v="649"/>
    <b v="0"/>
    <x v="4"/>
    <b v="0"/>
    <x v="0"/>
  </r>
  <r>
    <s v="Population - 2022"/>
    <x v="1541"/>
    <x v="15"/>
    <x v="80"/>
    <n v="6016"/>
    <n v="421"/>
    <b v="0"/>
    <x v="4"/>
    <b v="0"/>
    <x v="0"/>
  </r>
  <r>
    <s v="Population - 2022"/>
    <x v="1542"/>
    <x v="15"/>
    <x v="85"/>
    <n v="6069"/>
    <n v="1022"/>
    <b v="0"/>
    <x v="4"/>
    <b v="0"/>
    <x v="0"/>
  </r>
  <r>
    <s v="Population - 2022"/>
    <x v="1543"/>
    <x v="15"/>
    <x v="80"/>
    <n v="6017"/>
    <n v="796"/>
    <b v="0"/>
    <x v="4"/>
    <b v="0"/>
    <x v="0"/>
  </r>
  <r>
    <s v="Population - 2022"/>
    <x v="1544"/>
    <x v="15"/>
    <x v="80"/>
    <n v="6018"/>
    <n v="636"/>
    <b v="0"/>
    <x v="4"/>
    <b v="0"/>
    <x v="0"/>
  </r>
  <r>
    <s v="Population - 2022"/>
    <x v="1545"/>
    <x v="15"/>
    <x v="80"/>
    <n v="6019"/>
    <n v="476"/>
    <b v="1"/>
    <x v="4"/>
    <b v="0"/>
    <x v="0"/>
  </r>
  <r>
    <s v="Population - 2022"/>
    <x v="1546"/>
    <x v="15"/>
    <x v="80"/>
    <n v="6020"/>
    <n v="226"/>
    <b v="0"/>
    <x v="4"/>
    <b v="0"/>
    <x v="0"/>
  </r>
  <r>
    <s v="Population - 2022"/>
    <x v="5"/>
    <x v="15"/>
    <x v="80"/>
    <n v="6021"/>
    <n v="194"/>
    <b v="1"/>
    <x v="4"/>
    <b v="0"/>
    <x v="0"/>
  </r>
  <r>
    <s v="Population - 2022"/>
    <x v="1547"/>
    <x v="15"/>
    <x v="80"/>
    <n v="6022"/>
    <n v="582"/>
    <b v="0"/>
    <x v="4"/>
    <b v="0"/>
    <x v="0"/>
  </r>
  <r>
    <s v="Population - 2022"/>
    <x v="1548"/>
    <x v="15"/>
    <x v="84"/>
    <n v="6038"/>
    <n v="8756"/>
    <b v="0"/>
    <x v="4"/>
    <b v="0"/>
    <x v="0"/>
  </r>
  <r>
    <s v="Population - 2022"/>
    <x v="492"/>
    <x v="15"/>
    <x v="85"/>
    <n v="6070"/>
    <n v="3674"/>
    <b v="1"/>
    <x v="4"/>
    <b v="0"/>
    <x v="0"/>
  </r>
  <r>
    <s v="Population - 2022"/>
    <x v="1549"/>
    <x v="15"/>
    <x v="83"/>
    <n v="6023"/>
    <n v="738"/>
    <b v="0"/>
    <x v="4"/>
    <b v="0"/>
    <x v="0"/>
  </r>
  <r>
    <s v="Population - 2022"/>
    <x v="1550"/>
    <x v="15"/>
    <x v="83"/>
    <n v="6071"/>
    <n v="11621"/>
    <b v="0"/>
    <x v="4"/>
    <b v="0"/>
    <x v="0"/>
  </r>
  <r>
    <s v="Population - 2022"/>
    <x v="1551"/>
    <x v="15"/>
    <x v="80"/>
    <n v="6024"/>
    <n v="437"/>
    <b v="0"/>
    <x v="4"/>
    <b v="0"/>
    <x v="0"/>
  </r>
  <r>
    <s v="Population - 2022"/>
    <x v="101"/>
    <x v="15"/>
    <x v="81"/>
    <n v="6072"/>
    <n v="5473"/>
    <b v="1"/>
    <x v="4"/>
    <b v="0"/>
    <x v="0"/>
  </r>
  <r>
    <s v="Population - 2022"/>
    <x v="1552"/>
    <x v="15"/>
    <x v="81"/>
    <n v="6073"/>
    <n v="433"/>
    <b v="1"/>
    <x v="4"/>
    <b v="0"/>
    <x v="0"/>
  </r>
  <r>
    <s v="Population - 2022"/>
    <x v="1553"/>
    <x v="15"/>
    <x v="83"/>
    <n v="6049"/>
    <n v="390"/>
    <b v="0"/>
    <x v="4"/>
    <b v="0"/>
    <x v="0"/>
  </r>
  <r>
    <s v="Population - 2022"/>
    <x v="1554"/>
    <x v="15"/>
    <x v="82"/>
    <n v="6074"/>
    <n v="2686"/>
    <b v="0"/>
    <x v="4"/>
    <b v="0"/>
    <x v="0"/>
  </r>
  <r>
    <s v="Population - 2022"/>
    <x v="1555"/>
    <x v="15"/>
    <x v="82"/>
    <n v="6075"/>
    <n v="2221"/>
    <b v="0"/>
    <x v="4"/>
    <b v="0"/>
    <x v="0"/>
  </r>
  <r>
    <s v="Population - 2022"/>
    <x v="387"/>
    <x v="15"/>
    <x v="82"/>
    <n v="6050"/>
    <n v="905"/>
    <b v="1"/>
    <x v="4"/>
    <b v="0"/>
    <x v="0"/>
  </r>
  <r>
    <s v="Population - 2022"/>
    <x v="1556"/>
    <x v="15"/>
    <x v="82"/>
    <n v="6051"/>
    <n v="769"/>
    <b v="0"/>
    <x v="4"/>
    <b v="0"/>
    <x v="0"/>
  </r>
  <r>
    <s v="Population - 2022"/>
    <x v="1557"/>
    <x v="15"/>
    <x v="80"/>
    <n v="6025"/>
    <n v="713"/>
    <b v="1"/>
    <x v="4"/>
    <b v="0"/>
    <x v="0"/>
  </r>
  <r>
    <s v="Population - 2022"/>
    <x v="1558"/>
    <x v="15"/>
    <x v="81"/>
    <n v="6076"/>
    <n v="624"/>
    <b v="0"/>
    <x v="4"/>
    <b v="0"/>
    <x v="0"/>
  </r>
  <r>
    <s v="Population - 2022"/>
    <x v="1559"/>
    <x v="15"/>
    <x v="83"/>
    <n v="6026"/>
    <n v="851"/>
    <b v="0"/>
    <x v="4"/>
    <b v="0"/>
    <x v="0"/>
  </r>
  <r>
    <s v="Population - 2022"/>
    <x v="1560"/>
    <x v="15"/>
    <x v="85"/>
    <n v="6077"/>
    <n v="991"/>
    <b v="0"/>
    <x v="4"/>
    <b v="0"/>
    <x v="0"/>
  </r>
  <r>
    <s v="Population - 2022"/>
    <x v="1561"/>
    <x v="15"/>
    <x v="87"/>
    <n v="6039"/>
    <n v="16686"/>
    <b v="0"/>
    <x v="4"/>
    <b v="0"/>
    <x v="0"/>
  </r>
  <r>
    <s v="Population - 2022"/>
    <x v="1562"/>
    <x v="15"/>
    <x v="82"/>
    <n v="6052"/>
    <n v="216"/>
    <b v="0"/>
    <x v="4"/>
    <b v="0"/>
    <x v="0"/>
  </r>
  <r>
    <s v="Population - 2022"/>
    <x v="1563"/>
    <x v="15"/>
    <x v="84"/>
    <n v="6040"/>
    <n v="18679"/>
    <b v="0"/>
    <x v="4"/>
    <b v="0"/>
    <x v="0"/>
  </r>
  <r>
    <s v="Population - 2022"/>
    <x v="1564"/>
    <x v="15"/>
    <x v="83"/>
    <n v="6027"/>
    <n v="5920"/>
    <b v="0"/>
    <x v="4"/>
    <b v="0"/>
    <x v="0"/>
  </r>
  <r>
    <s v="Population - 2022"/>
    <x v="1565"/>
    <x v="15"/>
    <x v="80"/>
    <n v="6028"/>
    <n v="495"/>
    <b v="0"/>
    <x v="4"/>
    <b v="0"/>
    <x v="0"/>
  </r>
  <r>
    <s v="Population - 2022"/>
    <x v="1566"/>
    <x v="15"/>
    <x v="85"/>
    <n v="6078"/>
    <n v="16059"/>
    <b v="0"/>
    <x v="4"/>
    <b v="0"/>
    <x v="0"/>
  </r>
  <r>
    <s v="Population - 2022"/>
    <x v="1567"/>
    <x v="15"/>
    <x v="81"/>
    <n v="6079"/>
    <n v="3344"/>
    <b v="0"/>
    <x v="4"/>
    <b v="0"/>
    <x v="0"/>
  </r>
  <r>
    <s v="Population - 2022"/>
    <x v="1568"/>
    <x v="15"/>
    <x v="81"/>
    <n v="6003"/>
    <n v="26256"/>
    <b v="0"/>
    <x v="4"/>
    <b v="0"/>
    <x v="0"/>
  </r>
  <r>
    <s v="Population - 2022"/>
    <x v="1569"/>
    <x v="15"/>
    <x v="80"/>
    <n v="6029"/>
    <n v="870"/>
    <b v="0"/>
    <x v="4"/>
    <b v="0"/>
    <x v="0"/>
  </r>
  <r>
    <s v="Population - 2022"/>
    <x v="462"/>
    <x v="15"/>
    <x v="81"/>
    <n v="6080"/>
    <n v="1035"/>
    <b v="1"/>
    <x v="4"/>
    <b v="0"/>
    <x v="0"/>
  </r>
  <r>
    <s v="Population - 2022"/>
    <x v="23"/>
    <x v="15"/>
    <x v="80"/>
    <n v="6030"/>
    <n v="1191"/>
    <b v="1"/>
    <x v="4"/>
    <b v="0"/>
    <x v="0"/>
  </r>
  <r>
    <s v="Population - 2022"/>
    <x v="1570"/>
    <x v="15"/>
    <x v="85"/>
    <n v="6081"/>
    <n v="1035"/>
    <b v="0"/>
    <x v="4"/>
    <b v="0"/>
    <x v="0"/>
  </r>
  <r>
    <s v="Population - 2022"/>
    <x v="1170"/>
    <x v="15"/>
    <x v="81"/>
    <n v="6082"/>
    <n v="823"/>
    <b v="1"/>
    <x v="4"/>
    <b v="0"/>
    <x v="0"/>
  </r>
  <r>
    <s v="Population - 2022"/>
    <x v="1571"/>
    <x v="15"/>
    <x v="83"/>
    <n v="6083"/>
    <n v="344"/>
    <b v="0"/>
    <x v="4"/>
    <b v="0"/>
    <x v="0"/>
  </r>
  <r>
    <s v="Population - 2022"/>
    <x v="1572"/>
    <x v="15"/>
    <x v="83"/>
    <n v="6031"/>
    <n v="165"/>
    <b v="0"/>
    <x v="4"/>
    <b v="0"/>
    <x v="0"/>
  </r>
  <r>
    <s v="Population - 2022"/>
    <x v="1573"/>
    <x v="15"/>
    <x v="83"/>
    <n v="6053"/>
    <n v="3116"/>
    <b v="0"/>
    <x v="4"/>
    <b v="0"/>
    <x v="0"/>
  </r>
  <r>
    <s v="Population - 2022"/>
    <x v="1574"/>
    <x v="15"/>
    <x v="83"/>
    <n v="6084"/>
    <n v="683"/>
    <b v="0"/>
    <x v="4"/>
    <b v="0"/>
    <x v="0"/>
  </r>
  <r>
    <s v="Population - 2022"/>
    <x v="1487"/>
    <x v="15"/>
    <x v="81"/>
    <n v="6085"/>
    <n v="1139"/>
    <b v="1"/>
    <x v="4"/>
    <b v="0"/>
    <x v="0"/>
  </r>
  <r>
    <s v="Population - 2022"/>
    <x v="1575"/>
    <x v="15"/>
    <x v="82"/>
    <n v="6086"/>
    <n v="2357"/>
    <b v="0"/>
    <x v="4"/>
    <b v="0"/>
    <x v="0"/>
  </r>
  <r>
    <s v="Population - 2022"/>
    <x v="1017"/>
    <x v="15"/>
    <x v="80"/>
    <n v="6032"/>
    <n v="757"/>
    <b v="1"/>
    <x v="4"/>
    <b v="0"/>
    <x v="0"/>
  </r>
  <r>
    <s v="Population - 2022"/>
    <x v="1576"/>
    <x v="15"/>
    <x v="84"/>
    <n v="6041"/>
    <n v="2502"/>
    <b v="0"/>
    <x v="4"/>
    <b v="0"/>
    <x v="0"/>
  </r>
  <r>
    <s v="Population - 2022"/>
    <x v="1577"/>
    <x v="15"/>
    <x v="83"/>
    <n v="6054"/>
    <n v="1008"/>
    <b v="1"/>
    <x v="4"/>
    <b v="0"/>
    <x v="0"/>
  </r>
  <r>
    <s v="Population - 2022"/>
    <x v="1578"/>
    <x v="15"/>
    <x v="82"/>
    <n v="6087"/>
    <n v="1230"/>
    <b v="0"/>
    <x v="4"/>
    <b v="0"/>
    <x v="0"/>
  </r>
  <r>
    <s v="Population - 2022"/>
    <x v="1579"/>
    <x v="15"/>
    <x v="82"/>
    <n v="6088"/>
    <n v="817"/>
    <b v="0"/>
    <x v="4"/>
    <b v="0"/>
    <x v="0"/>
  </r>
  <r>
    <s v="Population - 2022"/>
    <x v="1580"/>
    <x v="15"/>
    <x v="80"/>
    <n v="6089"/>
    <n v="576"/>
    <b v="0"/>
    <x v="4"/>
    <b v="0"/>
    <x v="0"/>
  </r>
  <r>
    <s v="Population - 2022"/>
    <x v="1581"/>
    <x v="15"/>
    <x v="82"/>
    <n v="6055"/>
    <n v="1215"/>
    <b v="0"/>
    <x v="4"/>
    <b v="0"/>
    <x v="0"/>
  </r>
  <r>
    <s v="Population - 2022"/>
    <x v="1582"/>
    <x v="16"/>
    <x v="88"/>
    <n v="7061"/>
    <n v="460"/>
    <b v="0"/>
    <x v="0"/>
    <b v="0"/>
    <x v="0"/>
  </r>
  <r>
    <s v="Population - 2022"/>
    <x v="471"/>
    <x v="16"/>
    <x v="89"/>
    <n v="7099"/>
    <n v="967"/>
    <b v="1"/>
    <x v="0"/>
    <b v="0"/>
    <x v="0"/>
  </r>
  <r>
    <s v="Population - 2022"/>
    <x v="1583"/>
    <x v="16"/>
    <x v="90"/>
    <n v="7024"/>
    <n v="407"/>
    <b v="0"/>
    <x v="0"/>
    <b v="0"/>
    <x v="0"/>
  </r>
  <r>
    <s v="Population - 2022"/>
    <x v="1584"/>
    <x v="16"/>
    <x v="90"/>
    <n v="7088"/>
    <n v="521"/>
    <b v="0"/>
    <x v="0"/>
    <b v="0"/>
    <x v="0"/>
  </r>
  <r>
    <s v="Population - 2022"/>
    <x v="1585"/>
    <x v="16"/>
    <x v="90"/>
    <n v="7040"/>
    <n v="389"/>
    <b v="0"/>
    <x v="0"/>
    <b v="0"/>
    <x v="0"/>
  </r>
  <r>
    <s v="Population - 2022"/>
    <x v="1586"/>
    <x v="16"/>
    <x v="89"/>
    <n v="7100"/>
    <n v="345"/>
    <b v="0"/>
    <x v="0"/>
    <b v="0"/>
    <x v="0"/>
  </r>
  <r>
    <s v="Population - 2022"/>
    <x v="1587"/>
    <x v="16"/>
    <x v="90"/>
    <n v="7041"/>
    <n v="333"/>
    <b v="0"/>
    <x v="0"/>
    <b v="0"/>
    <x v="0"/>
  </r>
  <r>
    <s v="Population - 2022"/>
    <x v="1588"/>
    <x v="16"/>
    <x v="90"/>
    <n v="7042"/>
    <n v="459"/>
    <b v="0"/>
    <x v="0"/>
    <b v="0"/>
    <x v="0"/>
  </r>
  <r>
    <s v="Population - 2022"/>
    <x v="1589"/>
    <x v="16"/>
    <x v="90"/>
    <n v="7089"/>
    <n v="239"/>
    <b v="0"/>
    <x v="0"/>
    <b v="0"/>
    <x v="0"/>
  </r>
  <r>
    <s v="Population - 2022"/>
    <x v="1590"/>
    <x v="16"/>
    <x v="88"/>
    <n v="7062"/>
    <n v="432"/>
    <b v="0"/>
    <x v="0"/>
    <b v="0"/>
    <x v="0"/>
  </r>
  <r>
    <s v="Population - 2022"/>
    <x v="1591"/>
    <x v="16"/>
    <x v="90"/>
    <n v="7025"/>
    <n v="1570"/>
    <b v="0"/>
    <x v="0"/>
    <b v="0"/>
    <x v="0"/>
  </r>
  <r>
    <s v="Population - 2022"/>
    <x v="1592"/>
    <x v="16"/>
    <x v="88"/>
    <n v="7063"/>
    <n v="262"/>
    <b v="0"/>
    <x v="0"/>
    <b v="0"/>
    <x v="0"/>
  </r>
  <r>
    <s v="Population - 2022"/>
    <x v="1593"/>
    <x v="16"/>
    <x v="90"/>
    <n v="7090"/>
    <n v="121"/>
    <b v="0"/>
    <x v="0"/>
    <b v="0"/>
    <x v="0"/>
  </r>
  <r>
    <s v="Population - 2022"/>
    <x v="1594"/>
    <x v="16"/>
    <x v="88"/>
    <n v="7064"/>
    <n v="1149"/>
    <b v="0"/>
    <x v="0"/>
    <b v="0"/>
    <x v="0"/>
  </r>
  <r>
    <s v="Population - 2022"/>
    <x v="1595"/>
    <x v="16"/>
    <x v="88"/>
    <n v="7016"/>
    <n v="161"/>
    <b v="0"/>
    <x v="0"/>
    <b v="0"/>
    <x v="0"/>
  </r>
  <r>
    <s v="Population - 2022"/>
    <x v="1596"/>
    <x v="16"/>
    <x v="88"/>
    <n v="7065"/>
    <n v="278"/>
    <b v="0"/>
    <x v="0"/>
    <b v="0"/>
    <x v="0"/>
  </r>
  <r>
    <s v="Population - 2022"/>
    <x v="1597"/>
    <x v="16"/>
    <x v="88"/>
    <n v="7033"/>
    <n v="148"/>
    <b v="0"/>
    <x v="0"/>
    <b v="0"/>
    <x v="0"/>
  </r>
  <r>
    <s v="Population - 2022"/>
    <x v="1598"/>
    <x v="16"/>
    <x v="88"/>
    <n v="7003"/>
    <n v="619"/>
    <b v="0"/>
    <x v="0"/>
    <b v="0"/>
    <x v="0"/>
  </r>
  <r>
    <s v="Population - 2022"/>
    <x v="1599"/>
    <x v="16"/>
    <x v="88"/>
    <n v="7004"/>
    <n v="1926"/>
    <b v="0"/>
    <x v="0"/>
    <b v="0"/>
    <x v="0"/>
  </r>
  <r>
    <s v="Population - 2022"/>
    <x v="1600"/>
    <x v="16"/>
    <x v="88"/>
    <n v="7005"/>
    <n v="1947"/>
    <b v="0"/>
    <x v="0"/>
    <b v="0"/>
    <x v="0"/>
  </r>
  <r>
    <s v="Population - 2022"/>
    <x v="1601"/>
    <x v="16"/>
    <x v="88"/>
    <n v="7066"/>
    <n v="160"/>
    <b v="0"/>
    <x v="0"/>
    <b v="0"/>
    <x v="0"/>
  </r>
  <r>
    <s v="Population - 2022"/>
    <x v="1602"/>
    <x v="16"/>
    <x v="90"/>
    <n v="7026"/>
    <n v="2396"/>
    <b v="0"/>
    <x v="0"/>
    <b v="0"/>
    <x v="0"/>
  </r>
  <r>
    <s v="Population - 2022"/>
    <x v="1603"/>
    <x v="16"/>
    <x v="89"/>
    <n v="7067"/>
    <n v="155"/>
    <b v="0"/>
    <x v="0"/>
    <b v="0"/>
    <x v="0"/>
  </r>
  <r>
    <s v="Population - 2022"/>
    <x v="1604"/>
    <x v="16"/>
    <x v="90"/>
    <n v="7043"/>
    <n v="719"/>
    <b v="1"/>
    <x v="0"/>
    <b v="0"/>
    <x v="0"/>
  </r>
  <r>
    <s v="Population - 2022"/>
    <x v="1605"/>
    <x v="16"/>
    <x v="90"/>
    <n v="7027"/>
    <n v="1310"/>
    <b v="0"/>
    <x v="0"/>
    <b v="0"/>
    <x v="0"/>
  </r>
  <r>
    <s v="Population - 2022"/>
    <x v="1606"/>
    <x v="16"/>
    <x v="90"/>
    <n v="7028"/>
    <n v="265"/>
    <b v="0"/>
    <x v="0"/>
    <b v="0"/>
    <x v="0"/>
  </r>
  <r>
    <s v="Population - 2022"/>
    <x v="1607"/>
    <x v="16"/>
    <x v="90"/>
    <n v="7091"/>
    <n v="338"/>
    <b v="0"/>
    <x v="0"/>
    <b v="0"/>
    <x v="0"/>
  </r>
  <r>
    <s v="Population - 2022"/>
    <x v="1608"/>
    <x v="16"/>
    <x v="88"/>
    <n v="7006"/>
    <n v="473"/>
    <b v="0"/>
    <x v="0"/>
    <b v="0"/>
    <x v="0"/>
  </r>
  <r>
    <s v="Population - 2022"/>
    <x v="561"/>
    <x v="16"/>
    <x v="90"/>
    <n v="7044"/>
    <n v="526"/>
    <b v="1"/>
    <x v="0"/>
    <b v="0"/>
    <x v="0"/>
  </r>
  <r>
    <s v="Population - 2022"/>
    <x v="1609"/>
    <x v="16"/>
    <x v="88"/>
    <n v="7068"/>
    <n v="278"/>
    <b v="0"/>
    <x v="0"/>
    <b v="0"/>
    <x v="0"/>
  </r>
  <r>
    <s v="Population - 2022"/>
    <x v="1610"/>
    <x v="16"/>
    <x v="88"/>
    <n v="7069"/>
    <n v="473"/>
    <b v="1"/>
    <x v="0"/>
    <b v="0"/>
    <x v="0"/>
  </r>
  <r>
    <s v="Population - 2022"/>
    <x v="1611"/>
    <x v="16"/>
    <x v="88"/>
    <n v="7007"/>
    <n v="451"/>
    <b v="0"/>
    <x v="0"/>
    <b v="0"/>
    <x v="0"/>
  </r>
  <r>
    <s v="Population - 2022"/>
    <x v="1612"/>
    <x v="16"/>
    <x v="88"/>
    <n v="7045"/>
    <n v="534"/>
    <b v="0"/>
    <x v="0"/>
    <b v="0"/>
    <x v="0"/>
  </r>
  <r>
    <s v="Population - 2022"/>
    <x v="1613"/>
    <x v="16"/>
    <x v="89"/>
    <n v="7101"/>
    <n v="988"/>
    <b v="0"/>
    <x v="0"/>
    <b v="0"/>
    <x v="0"/>
  </r>
  <r>
    <s v="Population - 2022"/>
    <x v="1614"/>
    <x v="16"/>
    <x v="91"/>
    <n v="7046"/>
    <n v="691"/>
    <b v="1"/>
    <x v="0"/>
    <b v="0"/>
    <x v="0"/>
  </r>
  <r>
    <s v="Population - 2022"/>
    <x v="1615"/>
    <x v="16"/>
    <x v="88"/>
    <n v="7034"/>
    <n v="268"/>
    <b v="0"/>
    <x v="0"/>
    <b v="0"/>
    <x v="0"/>
  </r>
  <r>
    <s v="Population - 2022"/>
    <x v="1616"/>
    <x v="16"/>
    <x v="88"/>
    <n v="7008"/>
    <n v="234"/>
    <b v="0"/>
    <x v="0"/>
    <b v="0"/>
    <x v="0"/>
  </r>
  <r>
    <s v="Population - 2022"/>
    <x v="1617"/>
    <x v="16"/>
    <x v="88"/>
    <n v="7070"/>
    <n v="519"/>
    <b v="0"/>
    <x v="0"/>
    <b v="0"/>
    <x v="0"/>
  </r>
  <r>
    <s v="Population - 2022"/>
    <x v="1618"/>
    <x v="16"/>
    <x v="88"/>
    <n v="7071"/>
    <n v="346"/>
    <b v="0"/>
    <x v="0"/>
    <b v="0"/>
    <x v="0"/>
  </r>
  <r>
    <s v="Population - 2022"/>
    <x v="1619"/>
    <x v="16"/>
    <x v="89"/>
    <n v="7102"/>
    <n v="338"/>
    <b v="0"/>
    <x v="0"/>
    <b v="0"/>
    <x v="0"/>
  </r>
  <r>
    <s v="Population - 2022"/>
    <x v="1620"/>
    <x v="16"/>
    <x v="89"/>
    <n v="7017"/>
    <n v="1071"/>
    <b v="0"/>
    <x v="0"/>
    <b v="0"/>
    <x v="0"/>
  </r>
  <r>
    <s v="Population - 2022"/>
    <x v="1621"/>
    <x v="16"/>
    <x v="88"/>
    <n v="7072"/>
    <n v="279"/>
    <b v="0"/>
    <x v="0"/>
    <b v="0"/>
    <x v="0"/>
  </r>
  <r>
    <s v="Population - 2022"/>
    <x v="1622"/>
    <x v="16"/>
    <x v="90"/>
    <n v="7047"/>
    <n v="967"/>
    <b v="0"/>
    <x v="0"/>
    <b v="0"/>
    <x v="0"/>
  </r>
  <r>
    <s v="Population - 2022"/>
    <x v="1623"/>
    <x v="16"/>
    <x v="90"/>
    <n v="7092"/>
    <n v="348"/>
    <b v="0"/>
    <x v="0"/>
    <b v="0"/>
    <x v="0"/>
  </r>
  <r>
    <s v="Population - 2022"/>
    <x v="1624"/>
    <x v="16"/>
    <x v="90"/>
    <n v="7093"/>
    <n v="310"/>
    <b v="0"/>
    <x v="0"/>
    <b v="0"/>
    <x v="0"/>
  </r>
  <r>
    <s v="Population - 2022"/>
    <x v="1625"/>
    <x v="16"/>
    <x v="90"/>
    <n v="7073"/>
    <n v="547"/>
    <b v="0"/>
    <x v="0"/>
    <b v="0"/>
    <x v="0"/>
  </r>
  <r>
    <s v="Population - 2022"/>
    <x v="1626"/>
    <x v="16"/>
    <x v="90"/>
    <n v="7048"/>
    <n v="1563"/>
    <b v="0"/>
    <x v="0"/>
    <b v="0"/>
    <x v="0"/>
  </r>
  <r>
    <s v="Population - 2022"/>
    <x v="1627"/>
    <x v="16"/>
    <x v="88"/>
    <n v="7074"/>
    <n v="1831"/>
    <b v="0"/>
    <x v="0"/>
    <b v="0"/>
    <x v="0"/>
  </r>
  <r>
    <s v="Population - 2022"/>
    <x v="1284"/>
    <x v="16"/>
    <x v="88"/>
    <n v="7049"/>
    <n v="891"/>
    <b v="1"/>
    <x v="0"/>
    <b v="0"/>
    <x v="0"/>
  </r>
  <r>
    <s v="Population - 2022"/>
    <x v="1628"/>
    <x v="16"/>
    <x v="88"/>
    <n v="7075"/>
    <n v="808"/>
    <b v="0"/>
    <x v="0"/>
    <b v="0"/>
    <x v="0"/>
  </r>
  <r>
    <s v="Population - 2022"/>
    <x v="1629"/>
    <x v="16"/>
    <x v="88"/>
    <n v="7076"/>
    <n v="954"/>
    <b v="0"/>
    <x v="0"/>
    <b v="0"/>
    <x v="0"/>
  </r>
  <r>
    <s v="Population - 2022"/>
    <x v="1630"/>
    <x v="16"/>
    <x v="89"/>
    <n v="7035"/>
    <n v="287"/>
    <b v="0"/>
    <x v="0"/>
    <b v="0"/>
    <x v="0"/>
  </r>
  <r>
    <s v="Population - 2022"/>
    <x v="5"/>
    <x v="16"/>
    <x v="90"/>
    <n v="7094"/>
    <n v="866"/>
    <b v="1"/>
    <x v="0"/>
    <b v="0"/>
    <x v="0"/>
  </r>
  <r>
    <s v="Population - 2022"/>
    <x v="1631"/>
    <x v="16"/>
    <x v="88"/>
    <n v="7009"/>
    <n v="687"/>
    <b v="0"/>
    <x v="0"/>
    <b v="0"/>
    <x v="0"/>
  </r>
  <r>
    <s v="Population - 2022"/>
    <x v="1632"/>
    <x v="16"/>
    <x v="89"/>
    <n v="7103"/>
    <n v="214"/>
    <b v="0"/>
    <x v="0"/>
    <b v="0"/>
    <x v="0"/>
  </r>
  <r>
    <s v="Population - 2022"/>
    <x v="39"/>
    <x v="16"/>
    <x v="89"/>
    <n v="7104"/>
    <n v="401"/>
    <b v="1"/>
    <x v="0"/>
    <b v="0"/>
    <x v="0"/>
  </r>
  <r>
    <s v="Population - 2022"/>
    <x v="1633"/>
    <x v="16"/>
    <x v="89"/>
    <n v="7105"/>
    <n v="610"/>
    <b v="0"/>
    <x v="0"/>
    <b v="0"/>
    <x v="0"/>
  </r>
  <r>
    <s v="Population - 2022"/>
    <x v="1634"/>
    <x v="16"/>
    <x v="89"/>
    <n v="7106"/>
    <n v="5755"/>
    <b v="0"/>
    <x v="0"/>
    <b v="0"/>
    <x v="0"/>
  </r>
  <r>
    <s v="Population - 2022"/>
    <x v="1635"/>
    <x v="16"/>
    <x v="88"/>
    <n v="7077"/>
    <n v="283"/>
    <b v="0"/>
    <x v="0"/>
    <b v="0"/>
    <x v="0"/>
  </r>
  <r>
    <s v="Population - 2022"/>
    <x v="1636"/>
    <x v="16"/>
    <x v="89"/>
    <n v="7078"/>
    <n v="401"/>
    <b v="0"/>
    <x v="0"/>
    <b v="0"/>
    <x v="0"/>
  </r>
  <r>
    <s v="Population - 2022"/>
    <x v="1637"/>
    <x v="16"/>
    <x v="91"/>
    <n v="7001"/>
    <n v="5603"/>
    <b v="0"/>
    <x v="0"/>
    <b v="0"/>
    <x v="0"/>
  </r>
  <r>
    <s v="Population - 2022"/>
    <x v="1638"/>
    <x v="16"/>
    <x v="91"/>
    <n v="7002"/>
    <n v="4126"/>
    <b v="0"/>
    <x v="0"/>
    <b v="0"/>
    <x v="0"/>
  </r>
  <r>
    <s v="Population - 2022"/>
    <x v="1639"/>
    <x v="16"/>
    <x v="91"/>
    <n v="7050"/>
    <n v="18475"/>
    <b v="0"/>
    <x v="0"/>
    <b v="0"/>
    <x v="0"/>
  </r>
  <r>
    <s v="Population - 2022"/>
    <x v="1640"/>
    <x v="16"/>
    <x v="90"/>
    <n v="7051"/>
    <n v="695"/>
    <b v="0"/>
    <x v="0"/>
    <b v="0"/>
    <x v="0"/>
  </r>
  <r>
    <s v="Population - 2022"/>
    <x v="1641"/>
    <x v="16"/>
    <x v="89"/>
    <n v="7107"/>
    <n v="697"/>
    <b v="0"/>
    <x v="0"/>
    <b v="0"/>
    <x v="0"/>
  </r>
  <r>
    <s v="Population - 2022"/>
    <x v="1642"/>
    <x v="16"/>
    <x v="88"/>
    <n v="7010"/>
    <n v="234"/>
    <b v="0"/>
    <x v="0"/>
    <b v="0"/>
    <x v="0"/>
  </r>
  <r>
    <s v="Population - 2022"/>
    <x v="1643"/>
    <x v="16"/>
    <x v="90"/>
    <n v="7029"/>
    <n v="471"/>
    <b v="0"/>
    <x v="0"/>
    <b v="0"/>
    <x v="0"/>
  </r>
  <r>
    <s v="Population - 2022"/>
    <x v="1644"/>
    <x v="16"/>
    <x v="88"/>
    <n v="7011"/>
    <n v="703"/>
    <b v="0"/>
    <x v="0"/>
    <b v="0"/>
    <x v="0"/>
  </r>
  <r>
    <s v="Population - 2022"/>
    <x v="1645"/>
    <x v="16"/>
    <x v="89"/>
    <n v="7108"/>
    <n v="423"/>
    <b v="0"/>
    <x v="0"/>
    <b v="0"/>
    <x v="0"/>
  </r>
  <r>
    <s v="Population - 2022"/>
    <x v="1646"/>
    <x v="16"/>
    <x v="90"/>
    <n v="7012"/>
    <n v="550"/>
    <b v="0"/>
    <x v="0"/>
    <b v="0"/>
    <x v="0"/>
  </r>
  <r>
    <s v="Population - 2022"/>
    <x v="1647"/>
    <x v="16"/>
    <x v="88"/>
    <n v="7079"/>
    <n v="184"/>
    <b v="0"/>
    <x v="0"/>
    <b v="0"/>
    <x v="0"/>
  </r>
  <r>
    <s v="Population - 2022"/>
    <x v="1648"/>
    <x v="16"/>
    <x v="88"/>
    <n v="7080"/>
    <n v="553"/>
    <b v="0"/>
    <x v="0"/>
    <b v="0"/>
    <x v="0"/>
  </r>
  <r>
    <s v="Population - 2022"/>
    <x v="1649"/>
    <x v="16"/>
    <x v="90"/>
    <n v="7095"/>
    <n v="286"/>
    <b v="0"/>
    <x v="0"/>
    <b v="0"/>
    <x v="0"/>
  </r>
  <r>
    <s v="Population - 2022"/>
    <x v="1650"/>
    <x v="16"/>
    <x v="89"/>
    <n v="7036"/>
    <n v="425"/>
    <b v="0"/>
    <x v="0"/>
    <b v="0"/>
    <x v="0"/>
  </r>
  <r>
    <s v="Population - 2022"/>
    <x v="1651"/>
    <x v="16"/>
    <x v="88"/>
    <n v="7013"/>
    <n v="213"/>
    <b v="0"/>
    <x v="0"/>
    <b v="0"/>
    <x v="0"/>
  </r>
  <r>
    <s v="Population - 2022"/>
    <x v="1652"/>
    <x v="16"/>
    <x v="90"/>
    <n v="7030"/>
    <n v="1307"/>
    <b v="0"/>
    <x v="0"/>
    <b v="0"/>
    <x v="0"/>
  </r>
  <r>
    <s v="Population - 2022"/>
    <x v="1653"/>
    <x v="16"/>
    <x v="90"/>
    <n v="7031"/>
    <n v="497"/>
    <b v="0"/>
    <x v="0"/>
    <b v="0"/>
    <x v="0"/>
  </r>
  <r>
    <s v="Population - 2022"/>
    <x v="1654"/>
    <x v="16"/>
    <x v="89"/>
    <n v="7018"/>
    <n v="168"/>
    <b v="1"/>
    <x v="0"/>
    <b v="0"/>
    <x v="0"/>
  </r>
  <r>
    <s v="Population - 2022"/>
    <x v="1654"/>
    <x v="16"/>
    <x v="90"/>
    <n v="7032"/>
    <n v="618"/>
    <b v="1"/>
    <x v="0"/>
    <b v="0"/>
    <x v="0"/>
  </r>
  <r>
    <s v="Population - 2022"/>
    <x v="1655"/>
    <x v="16"/>
    <x v="90"/>
    <n v="7052"/>
    <n v="485"/>
    <b v="0"/>
    <x v="0"/>
    <b v="0"/>
    <x v="0"/>
  </r>
  <r>
    <s v="Population - 2022"/>
    <x v="1656"/>
    <x v="16"/>
    <x v="88"/>
    <n v="7053"/>
    <n v="748"/>
    <b v="0"/>
    <x v="0"/>
    <b v="0"/>
    <x v="0"/>
  </r>
  <r>
    <s v="Population - 2022"/>
    <x v="1657"/>
    <x v="16"/>
    <x v="90"/>
    <n v="7054"/>
    <n v="1039"/>
    <b v="0"/>
    <x v="0"/>
    <b v="0"/>
    <x v="0"/>
  </r>
  <r>
    <s v="Population - 2022"/>
    <x v="1658"/>
    <x v="16"/>
    <x v="89"/>
    <n v="7019"/>
    <n v="1986"/>
    <b v="0"/>
    <x v="0"/>
    <b v="0"/>
    <x v="0"/>
  </r>
  <r>
    <s v="Population - 2022"/>
    <x v="1659"/>
    <x v="16"/>
    <x v="88"/>
    <n v="7081"/>
    <n v="205"/>
    <b v="0"/>
    <x v="0"/>
    <b v="0"/>
    <x v="0"/>
  </r>
  <r>
    <s v="Population - 2022"/>
    <x v="1660"/>
    <x v="16"/>
    <x v="89"/>
    <n v="7109"/>
    <n v="1498"/>
    <b v="0"/>
    <x v="0"/>
    <b v="0"/>
    <x v="0"/>
  </r>
  <r>
    <s v="Population - 2022"/>
    <x v="1661"/>
    <x v="16"/>
    <x v="89"/>
    <n v="7110"/>
    <n v="1133"/>
    <b v="0"/>
    <x v="0"/>
    <b v="0"/>
    <x v="0"/>
  </r>
  <r>
    <s v="Population - 2022"/>
    <x v="1662"/>
    <x v="16"/>
    <x v="88"/>
    <n v="7082"/>
    <n v="517"/>
    <b v="0"/>
    <x v="0"/>
    <b v="0"/>
    <x v="0"/>
  </r>
  <r>
    <s v="Population - 2022"/>
    <x v="1663"/>
    <x v="16"/>
    <x v="90"/>
    <n v="7096"/>
    <n v="294"/>
    <b v="0"/>
    <x v="0"/>
    <b v="0"/>
    <x v="0"/>
  </r>
  <r>
    <s v="Population - 2022"/>
    <x v="1037"/>
    <x v="16"/>
    <x v="90"/>
    <n v="7055"/>
    <n v="569"/>
    <b v="1"/>
    <x v="0"/>
    <b v="0"/>
    <x v="0"/>
  </r>
  <r>
    <s v="Population - 2022"/>
    <x v="1664"/>
    <x v="16"/>
    <x v="90"/>
    <n v="7056"/>
    <n v="209"/>
    <b v="0"/>
    <x v="0"/>
    <b v="0"/>
    <x v="0"/>
  </r>
  <r>
    <s v="Population - 2022"/>
    <x v="1665"/>
    <x v="16"/>
    <x v="89"/>
    <n v="7111"/>
    <n v="1130"/>
    <b v="0"/>
    <x v="0"/>
    <b v="0"/>
    <x v="0"/>
  </r>
  <r>
    <s v="Population - 2022"/>
    <x v="1666"/>
    <x v="16"/>
    <x v="88"/>
    <n v="7037"/>
    <n v="711"/>
    <b v="0"/>
    <x v="0"/>
    <b v="0"/>
    <x v="0"/>
  </r>
  <r>
    <s v="Population - 2022"/>
    <x v="1667"/>
    <x v="16"/>
    <x v="89"/>
    <n v="7112"/>
    <n v="797"/>
    <b v="0"/>
    <x v="0"/>
    <b v="0"/>
    <x v="0"/>
  </r>
  <r>
    <s v="Population - 2022"/>
    <x v="1668"/>
    <x v="16"/>
    <x v="88"/>
    <n v="7014"/>
    <n v="176"/>
    <b v="0"/>
    <x v="0"/>
    <b v="0"/>
    <x v="0"/>
  </r>
  <r>
    <s v="Population - 2022"/>
    <x v="1669"/>
    <x v="16"/>
    <x v="89"/>
    <n v="7038"/>
    <n v="499"/>
    <b v="0"/>
    <x v="0"/>
    <b v="0"/>
    <x v="0"/>
  </r>
  <r>
    <s v="Population - 2022"/>
    <x v="1246"/>
    <x v="16"/>
    <x v="90"/>
    <n v="7058"/>
    <n v="940"/>
    <b v="1"/>
    <x v="0"/>
    <b v="0"/>
    <x v="0"/>
  </r>
  <r>
    <s v="Population - 2022"/>
    <x v="1670"/>
    <x v="16"/>
    <x v="91"/>
    <n v="7057"/>
    <n v="608"/>
    <b v="0"/>
    <x v="0"/>
    <b v="0"/>
    <x v="0"/>
  </r>
  <r>
    <s v="Population - 2022"/>
    <x v="1671"/>
    <x v="16"/>
    <x v="88"/>
    <n v="7083"/>
    <n v="727"/>
    <b v="0"/>
    <x v="0"/>
    <b v="0"/>
    <x v="0"/>
  </r>
  <r>
    <s v="Population - 2022"/>
    <x v="1672"/>
    <x v="16"/>
    <x v="89"/>
    <n v="7020"/>
    <n v="457"/>
    <b v="0"/>
    <x v="0"/>
    <b v="0"/>
    <x v="0"/>
  </r>
  <r>
    <s v="Population - 2022"/>
    <x v="1673"/>
    <x v="16"/>
    <x v="88"/>
    <n v="7039"/>
    <n v="863"/>
    <b v="0"/>
    <x v="0"/>
    <b v="0"/>
    <x v="0"/>
  </r>
  <r>
    <s v="Population - 2022"/>
    <x v="1577"/>
    <x v="16"/>
    <x v="88"/>
    <n v="7084"/>
    <n v="2335"/>
    <b v="1"/>
    <x v="0"/>
    <b v="0"/>
    <x v="0"/>
  </r>
  <r>
    <s v="Population - 2022"/>
    <x v="1674"/>
    <x v="16"/>
    <x v="90"/>
    <n v="7059"/>
    <n v="496"/>
    <b v="0"/>
    <x v="0"/>
    <b v="0"/>
    <x v="0"/>
  </r>
  <r>
    <s v="Population - 2022"/>
    <x v="1675"/>
    <x v="16"/>
    <x v="89"/>
    <n v="7021"/>
    <n v="479"/>
    <b v="1"/>
    <x v="0"/>
    <b v="0"/>
    <x v="0"/>
  </r>
  <r>
    <s v="Population - 2022"/>
    <x v="1676"/>
    <x v="16"/>
    <x v="90"/>
    <n v="7097"/>
    <n v="300"/>
    <b v="0"/>
    <x v="0"/>
    <b v="0"/>
    <x v="0"/>
  </r>
  <r>
    <s v="Population - 2022"/>
    <x v="1677"/>
    <x v="16"/>
    <x v="88"/>
    <n v="7015"/>
    <n v="544"/>
    <b v="0"/>
    <x v="0"/>
    <b v="0"/>
    <x v="0"/>
  </r>
  <r>
    <s v="Population - 2022"/>
    <x v="1678"/>
    <x v="16"/>
    <x v="88"/>
    <n v="7085"/>
    <n v="233"/>
    <b v="0"/>
    <x v="0"/>
    <b v="0"/>
    <x v="0"/>
  </r>
  <r>
    <s v="Population - 2022"/>
    <x v="1679"/>
    <x v="16"/>
    <x v="88"/>
    <n v="7022"/>
    <n v="241"/>
    <b v="0"/>
    <x v="0"/>
    <b v="0"/>
    <x v="0"/>
  </r>
  <r>
    <s v="Population - 2022"/>
    <x v="1680"/>
    <x v="16"/>
    <x v="90"/>
    <n v="7060"/>
    <n v="324"/>
    <b v="0"/>
    <x v="0"/>
    <b v="0"/>
    <x v="0"/>
  </r>
  <r>
    <s v="Population - 2022"/>
    <x v="1681"/>
    <x v="16"/>
    <x v="88"/>
    <n v="7086"/>
    <n v="305"/>
    <b v="0"/>
    <x v="0"/>
    <b v="0"/>
    <x v="0"/>
  </r>
  <r>
    <s v="Population - 2022"/>
    <x v="1682"/>
    <x v="16"/>
    <x v="89"/>
    <n v="7113"/>
    <n v="1056"/>
    <b v="0"/>
    <x v="0"/>
    <b v="0"/>
    <x v="0"/>
  </r>
  <r>
    <s v="Population - 2022"/>
    <x v="1683"/>
    <x v="16"/>
    <x v="90"/>
    <n v="7098"/>
    <n v="1456"/>
    <b v="0"/>
    <x v="0"/>
    <b v="0"/>
    <x v="0"/>
  </r>
  <r>
    <s v="Population - 2022"/>
    <x v="587"/>
    <x v="16"/>
    <x v="89"/>
    <n v="7023"/>
    <n v="457"/>
    <b v="1"/>
    <x v="0"/>
    <b v="0"/>
    <x v="0"/>
  </r>
  <r>
    <s v="Population - 2022"/>
    <x v="1684"/>
    <x v="16"/>
    <x v="88"/>
    <n v="7087"/>
    <n v="372"/>
    <b v="0"/>
    <x v="0"/>
    <b v="0"/>
    <x v="0"/>
  </r>
  <r>
    <s v="Population - 2022"/>
    <x v="1685"/>
    <x v="17"/>
    <x v="92"/>
    <n v="8041"/>
    <n v="1527"/>
    <b v="0"/>
    <x v="15"/>
    <b v="0"/>
    <x v="0"/>
  </r>
  <r>
    <s v="Population - 2022"/>
    <x v="1686"/>
    <x v="17"/>
    <x v="92"/>
    <n v="8058"/>
    <n v="531"/>
    <b v="1"/>
    <x v="15"/>
    <b v="0"/>
    <x v="0"/>
  </r>
  <r>
    <s v="Population - 2022"/>
    <x v="1687"/>
    <x v="17"/>
    <x v="92"/>
    <n v="8060"/>
    <n v="598"/>
    <b v="0"/>
    <x v="15"/>
    <b v="0"/>
    <x v="0"/>
  </r>
  <r>
    <s v="Population - 2022"/>
    <x v="1688"/>
    <x v="17"/>
    <x v="92"/>
    <n v="8070"/>
    <n v="7856"/>
    <b v="0"/>
    <x v="15"/>
    <b v="0"/>
    <x v="0"/>
  </r>
  <r>
    <s v="Population - 2022"/>
    <x v="1689"/>
    <x v="17"/>
    <x v="93"/>
    <n v="8001"/>
    <n v="2987"/>
    <b v="0"/>
    <x v="16"/>
    <b v="0"/>
    <x v="0"/>
  </r>
  <r>
    <s v="Population - 2022"/>
    <x v="1690"/>
    <x v="17"/>
    <x v="94"/>
    <n v="8002"/>
    <n v="384"/>
    <b v="0"/>
    <x v="16"/>
    <b v="0"/>
    <x v="0"/>
  </r>
  <r>
    <s v="Population - 2022"/>
    <x v="1691"/>
    <x v="17"/>
    <x v="94"/>
    <n v="8040"/>
    <n v="288"/>
    <b v="0"/>
    <x v="16"/>
    <b v="0"/>
    <x v="0"/>
  </r>
  <r>
    <s v="Population - 2022"/>
    <x v="1692"/>
    <x v="17"/>
    <x v="92"/>
    <n v="8088"/>
    <n v="362"/>
    <b v="0"/>
    <x v="16"/>
    <b v="0"/>
    <x v="0"/>
  </r>
  <r>
    <s v="Population - 2022"/>
    <x v="1693"/>
    <x v="17"/>
    <x v="92"/>
    <n v="8089"/>
    <n v="404"/>
    <b v="0"/>
    <x v="16"/>
    <b v="0"/>
    <x v="0"/>
  </r>
  <r>
    <s v="Population - 2022"/>
    <x v="1694"/>
    <x v="17"/>
    <x v="92"/>
    <n v="8090"/>
    <n v="833"/>
    <b v="0"/>
    <x v="16"/>
    <b v="0"/>
    <x v="0"/>
  </r>
  <r>
    <s v="Population - 2022"/>
    <x v="1695"/>
    <x v="17"/>
    <x v="93"/>
    <n v="8003"/>
    <n v="818"/>
    <b v="0"/>
    <x v="16"/>
    <b v="0"/>
    <x v="0"/>
  </r>
  <r>
    <s v="Population - 2022"/>
    <x v="1696"/>
    <x v="17"/>
    <x v="92"/>
    <n v="8028"/>
    <n v="435"/>
    <b v="0"/>
    <x v="16"/>
    <b v="0"/>
    <x v="0"/>
  </r>
  <r>
    <s v="Population - 2022"/>
    <x v="1697"/>
    <x v="17"/>
    <x v="94"/>
    <n v="8079"/>
    <n v="213"/>
    <b v="0"/>
    <x v="16"/>
    <b v="0"/>
    <x v="0"/>
  </r>
  <r>
    <s v="Population - 2022"/>
    <x v="1698"/>
    <x v="17"/>
    <x v="92"/>
    <n v="8042"/>
    <n v="413"/>
    <b v="0"/>
    <x v="16"/>
    <b v="0"/>
    <x v="0"/>
  </r>
  <r>
    <s v="Population - 2022"/>
    <x v="1699"/>
    <x v="17"/>
    <x v="94"/>
    <n v="8043"/>
    <n v="711"/>
    <b v="0"/>
    <x v="16"/>
    <b v="0"/>
    <x v="0"/>
  </r>
  <r>
    <s v="Population - 2022"/>
    <x v="1700"/>
    <x v="17"/>
    <x v="92"/>
    <n v="8091"/>
    <n v="197"/>
    <b v="0"/>
    <x v="16"/>
    <b v="0"/>
    <x v="0"/>
  </r>
  <r>
    <s v="Population - 2022"/>
    <x v="1701"/>
    <x v="17"/>
    <x v="92"/>
    <n v="8029"/>
    <n v="1520"/>
    <b v="0"/>
    <x v="16"/>
    <b v="0"/>
    <x v="0"/>
  </r>
  <r>
    <s v="Population - 2022"/>
    <x v="1702"/>
    <x v="17"/>
    <x v="93"/>
    <n v="8004"/>
    <n v="1195"/>
    <b v="0"/>
    <x v="16"/>
    <b v="0"/>
    <x v="0"/>
  </r>
  <r>
    <s v="Population - 2022"/>
    <x v="1703"/>
    <x v="17"/>
    <x v="92"/>
    <n v="8030"/>
    <n v="520"/>
    <b v="0"/>
    <x v="16"/>
    <b v="0"/>
    <x v="0"/>
  </r>
  <r>
    <s v="Population - 2022"/>
    <x v="1704"/>
    <x v="17"/>
    <x v="93"/>
    <n v="8005"/>
    <n v="330"/>
    <b v="0"/>
    <x v="16"/>
    <b v="0"/>
    <x v="0"/>
  </r>
  <r>
    <s v="Population - 2022"/>
    <x v="10"/>
    <x v="17"/>
    <x v="93"/>
    <n v="8044"/>
    <n v="1807"/>
    <b v="1"/>
    <x v="16"/>
    <b v="0"/>
    <x v="0"/>
  </r>
  <r>
    <s v="Population - 2022"/>
    <x v="1705"/>
    <x v="17"/>
    <x v="94"/>
    <n v="8080"/>
    <n v="1009"/>
    <b v="0"/>
    <x v="16"/>
    <b v="0"/>
    <x v="0"/>
  </r>
  <r>
    <s v="Population - 2022"/>
    <x v="1706"/>
    <x v="17"/>
    <x v="94"/>
    <s v=" 08045/08046"/>
    <n v="321"/>
    <b v="0"/>
    <x v="16"/>
    <b v="0"/>
    <x v="0"/>
  </r>
  <r>
    <s v="Population - 2022"/>
    <x v="155"/>
    <x v="17"/>
    <x v="94"/>
    <n v="8006"/>
    <n v="114"/>
    <b v="1"/>
    <x v="16"/>
    <b v="0"/>
    <x v="0"/>
  </r>
  <r>
    <s v="Population - 2022"/>
    <x v="1707"/>
    <x v="17"/>
    <x v="94"/>
    <n v="8047"/>
    <n v="362"/>
    <b v="0"/>
    <x v="16"/>
    <b v="0"/>
    <x v="0"/>
  </r>
  <r>
    <s v="Population - 2022"/>
    <x v="1708"/>
    <x v="17"/>
    <x v="94"/>
    <n v="8048"/>
    <n v="174"/>
    <b v="0"/>
    <x v="16"/>
    <b v="0"/>
    <x v="0"/>
  </r>
  <r>
    <s v="Population - 2022"/>
    <x v="1709"/>
    <x v="17"/>
    <x v="94"/>
    <n v="8049"/>
    <n v="421"/>
    <b v="0"/>
    <x v="16"/>
    <b v="0"/>
    <x v="0"/>
  </r>
  <r>
    <s v="Population - 2022"/>
    <x v="555"/>
    <x v="17"/>
    <x v="94"/>
    <n v="8007"/>
    <n v="823"/>
    <b v="1"/>
    <x v="16"/>
    <b v="0"/>
    <x v="0"/>
  </r>
  <r>
    <s v="Population - 2022"/>
    <x v="1710"/>
    <x v="17"/>
    <x v="94"/>
    <n v="8008"/>
    <n v="369"/>
    <b v="0"/>
    <x v="16"/>
    <b v="0"/>
    <x v="0"/>
  </r>
  <r>
    <s v="Population - 2022"/>
    <x v="1711"/>
    <x v="17"/>
    <x v="94"/>
    <n v="8050"/>
    <n v="942"/>
    <b v="0"/>
    <x v="16"/>
    <b v="0"/>
    <x v="0"/>
  </r>
  <r>
    <s v="Population - 2022"/>
    <x v="1712"/>
    <x v="17"/>
    <x v="93"/>
    <n v="8051"/>
    <n v="2739"/>
    <b v="0"/>
    <x v="16"/>
    <b v="0"/>
    <x v="0"/>
  </r>
  <r>
    <s v="Population - 2022"/>
    <x v="1713"/>
    <x v="17"/>
    <x v="94"/>
    <n v="8052"/>
    <n v="243"/>
    <b v="0"/>
    <x v="16"/>
    <b v="0"/>
    <x v="0"/>
  </r>
  <r>
    <s v="Population - 2022"/>
    <x v="1714"/>
    <x v="17"/>
    <x v="93"/>
    <n v="8009"/>
    <n v="696"/>
    <b v="1"/>
    <x v="16"/>
    <b v="0"/>
    <x v="0"/>
  </r>
  <r>
    <s v="Population - 2022"/>
    <x v="33"/>
    <x v="17"/>
    <x v="94"/>
    <n v="8081"/>
    <n v="213"/>
    <b v="1"/>
    <x v="16"/>
    <b v="0"/>
    <x v="0"/>
  </r>
  <r>
    <s v="Population - 2022"/>
    <x v="1715"/>
    <x v="17"/>
    <x v="93"/>
    <n v="8010"/>
    <n v="174"/>
    <b v="0"/>
    <x v="16"/>
    <b v="0"/>
    <x v="0"/>
  </r>
  <r>
    <s v="Population - 2022"/>
    <x v="1716"/>
    <x v="17"/>
    <x v="94"/>
    <n v="8053"/>
    <n v="321"/>
    <b v="0"/>
    <x v="16"/>
    <b v="0"/>
    <x v="0"/>
  </r>
  <r>
    <s v="Population - 2022"/>
    <x v="1717"/>
    <x v="17"/>
    <x v="94"/>
    <n v="8011"/>
    <n v="356"/>
    <b v="0"/>
    <x v="16"/>
    <b v="0"/>
    <x v="0"/>
  </r>
  <r>
    <s v="Population - 2022"/>
    <x v="1718"/>
    <x v="17"/>
    <x v="94"/>
    <n v="8012"/>
    <n v="361"/>
    <b v="0"/>
    <x v="16"/>
    <b v="0"/>
    <x v="0"/>
  </r>
  <r>
    <s v="Population - 2022"/>
    <x v="1719"/>
    <x v="17"/>
    <x v="93"/>
    <n v="8013"/>
    <n v="147"/>
    <b v="0"/>
    <x v="16"/>
    <b v="0"/>
    <x v="0"/>
  </r>
  <r>
    <s v="Population - 2022"/>
    <x v="1720"/>
    <x v="17"/>
    <x v="92"/>
    <n v="8031"/>
    <n v="273"/>
    <b v="0"/>
    <x v="16"/>
    <b v="0"/>
    <x v="0"/>
  </r>
  <r>
    <s v="Population - 2022"/>
    <x v="1721"/>
    <x v="17"/>
    <x v="94"/>
    <n v="8054"/>
    <n v="1690"/>
    <b v="0"/>
    <x v="16"/>
    <b v="0"/>
    <x v="0"/>
  </r>
  <r>
    <s v="Population - 2022"/>
    <x v="1722"/>
    <x v="17"/>
    <x v="94"/>
    <n v="8014"/>
    <n v="272"/>
    <b v="1"/>
    <x v="16"/>
    <b v="0"/>
    <x v="0"/>
  </r>
  <r>
    <s v="Population - 2022"/>
    <x v="1532"/>
    <x v="17"/>
    <x v="94"/>
    <n v="8015"/>
    <n v="484"/>
    <b v="1"/>
    <x v="16"/>
    <b v="0"/>
    <x v="0"/>
  </r>
  <r>
    <s v="Population - 2022"/>
    <x v="1723"/>
    <x v="17"/>
    <x v="92"/>
    <n v="8092"/>
    <n v="842"/>
    <b v="0"/>
    <x v="16"/>
    <b v="0"/>
    <x v="0"/>
  </r>
  <r>
    <s v="Population - 2022"/>
    <x v="1614"/>
    <x v="17"/>
    <x v="94"/>
    <n v="8016"/>
    <n v="283"/>
    <b v="1"/>
    <x v="16"/>
    <b v="0"/>
    <x v="0"/>
  </r>
  <r>
    <s v="Population - 2022"/>
    <x v="1724"/>
    <x v="17"/>
    <x v="94"/>
    <n v="8017"/>
    <n v="1375"/>
    <b v="1"/>
    <x v="16"/>
    <b v="0"/>
    <x v="0"/>
  </r>
  <r>
    <s v="Population - 2022"/>
    <x v="1725"/>
    <x v="17"/>
    <x v="93"/>
    <n v="8018"/>
    <n v="287"/>
    <b v="0"/>
    <x v="16"/>
    <b v="0"/>
    <x v="0"/>
  </r>
  <r>
    <s v="Population - 2022"/>
    <x v="1726"/>
    <x v="17"/>
    <x v="92"/>
    <n v="8055"/>
    <n v="1334"/>
    <b v="0"/>
    <x v="16"/>
    <b v="0"/>
    <x v="0"/>
  </r>
  <r>
    <s v="Population - 2022"/>
    <x v="1727"/>
    <x v="17"/>
    <x v="94"/>
    <n v="8082"/>
    <n v="438"/>
    <b v="0"/>
    <x v="16"/>
    <b v="0"/>
    <x v="0"/>
  </r>
  <r>
    <s v="Population - 2022"/>
    <x v="1728"/>
    <x v="17"/>
    <x v="92"/>
    <n v="8093"/>
    <n v="204"/>
    <b v="0"/>
    <x v="16"/>
    <b v="0"/>
    <x v="0"/>
  </r>
  <r>
    <s v="Population - 2022"/>
    <x v="1729"/>
    <x v="17"/>
    <x v="92"/>
    <n v="8019"/>
    <n v="179"/>
    <b v="0"/>
    <x v="16"/>
    <b v="0"/>
    <x v="0"/>
  </r>
  <r>
    <s v="Population - 2022"/>
    <x v="1730"/>
    <x v="17"/>
    <x v="94"/>
    <n v="8056"/>
    <n v="262"/>
    <b v="1"/>
    <x v="16"/>
    <b v="0"/>
    <x v="0"/>
  </r>
  <r>
    <s v="Population - 2022"/>
    <x v="1731"/>
    <x v="17"/>
    <x v="94"/>
    <n v="8057"/>
    <n v="207"/>
    <b v="1"/>
    <x v="16"/>
    <b v="0"/>
    <x v="0"/>
  </r>
  <r>
    <s v="Population - 2022"/>
    <x v="1732"/>
    <x v="17"/>
    <x v="92"/>
    <n v="8094"/>
    <n v="5323"/>
    <b v="0"/>
    <x v="16"/>
    <b v="0"/>
    <x v="0"/>
  </r>
  <r>
    <s v="Population - 2022"/>
    <x v="1733"/>
    <x v="17"/>
    <x v="94"/>
    <n v="8020"/>
    <n v="387"/>
    <b v="0"/>
    <x v="16"/>
    <b v="0"/>
    <x v="0"/>
  </r>
  <r>
    <s v="Population - 2022"/>
    <x v="1734"/>
    <x v="17"/>
    <x v="94"/>
    <n v="8021"/>
    <n v="141"/>
    <b v="0"/>
    <x v="16"/>
    <b v="0"/>
    <x v="0"/>
  </r>
  <r>
    <s v="Population - 2022"/>
    <x v="1735"/>
    <x v="17"/>
    <x v="93"/>
    <n v="8059"/>
    <n v="604"/>
    <b v="0"/>
    <x v="16"/>
    <b v="0"/>
    <x v="0"/>
  </r>
  <r>
    <s v="Population - 2022"/>
    <x v="1736"/>
    <x v="17"/>
    <x v="94"/>
    <n v="8022"/>
    <n v="291"/>
    <b v="0"/>
    <x v="16"/>
    <b v="0"/>
    <x v="0"/>
  </r>
  <r>
    <s v="Population - 2022"/>
    <x v="1737"/>
    <x v="17"/>
    <x v="92"/>
    <n v="8032"/>
    <n v="463"/>
    <b v="0"/>
    <x v="16"/>
    <b v="0"/>
    <x v="0"/>
  </r>
  <r>
    <s v="Population - 2022"/>
    <x v="1738"/>
    <x v="17"/>
    <x v="94"/>
    <n v="8023"/>
    <n v="365"/>
    <b v="0"/>
    <x v="16"/>
    <b v="0"/>
    <x v="0"/>
  </r>
  <r>
    <s v="Population - 2022"/>
    <x v="231"/>
    <x v="17"/>
    <x v="92"/>
    <n v="8061"/>
    <n v="291"/>
    <b v="1"/>
    <x v="16"/>
    <b v="0"/>
    <x v="0"/>
  </r>
  <r>
    <s v="Population - 2022"/>
    <x v="1739"/>
    <x v="17"/>
    <x v="94"/>
    <n v="8024"/>
    <n v="325"/>
    <b v="0"/>
    <x v="16"/>
    <b v="0"/>
    <x v="0"/>
  </r>
  <r>
    <s v="Population - 2022"/>
    <x v="18"/>
    <x v="17"/>
    <x v="94"/>
    <n v="8083"/>
    <n v="234"/>
    <b v="1"/>
    <x v="16"/>
    <b v="0"/>
    <x v="0"/>
  </r>
  <r>
    <s v="Population - 2022"/>
    <x v="1740"/>
    <x v="17"/>
    <x v="94"/>
    <n v="8084"/>
    <n v="292"/>
    <b v="0"/>
    <x v="16"/>
    <b v="0"/>
    <x v="0"/>
  </r>
  <r>
    <s v="Population - 2022"/>
    <x v="1741"/>
    <x v="17"/>
    <x v="94"/>
    <n v="8062"/>
    <n v="297"/>
    <b v="0"/>
    <x v="16"/>
    <b v="0"/>
    <x v="0"/>
  </r>
  <r>
    <s v="Population - 2022"/>
    <x v="1742"/>
    <x v="17"/>
    <x v="92"/>
    <n v="8033"/>
    <n v="319"/>
    <b v="0"/>
    <x v="16"/>
    <b v="0"/>
    <x v="0"/>
  </r>
  <r>
    <s v="Population - 2022"/>
    <x v="1743"/>
    <x v="17"/>
    <x v="94"/>
    <n v="8063"/>
    <n v="146"/>
    <b v="0"/>
    <x v="16"/>
    <b v="0"/>
    <x v="0"/>
  </r>
  <r>
    <s v="Population - 2022"/>
    <x v="1297"/>
    <x v="17"/>
    <x v="94"/>
    <n v="8064"/>
    <n v="410"/>
    <b v="1"/>
    <x v="16"/>
    <b v="0"/>
    <x v="0"/>
  </r>
  <r>
    <s v="Population - 2022"/>
    <x v="1744"/>
    <x v="17"/>
    <x v="94"/>
    <n v="8085"/>
    <n v="156"/>
    <b v="0"/>
    <x v="16"/>
    <b v="0"/>
    <x v="0"/>
  </r>
  <r>
    <s v="Population - 2022"/>
    <x v="1745"/>
    <x v="17"/>
    <x v="94"/>
    <n v="8086"/>
    <n v="142"/>
    <b v="0"/>
    <x v="16"/>
    <b v="0"/>
    <x v="0"/>
  </r>
  <r>
    <s v="Population - 2022"/>
    <x v="1746"/>
    <x v="17"/>
    <x v="94"/>
    <n v="8065"/>
    <n v="958"/>
    <b v="0"/>
    <x v="16"/>
    <b v="0"/>
    <x v="0"/>
  </r>
  <r>
    <s v="Population - 2022"/>
    <x v="1747"/>
    <x v="17"/>
    <x v="94"/>
    <n v="8066"/>
    <n v="3147"/>
    <b v="0"/>
    <x v="16"/>
    <b v="0"/>
    <x v="0"/>
  </r>
  <r>
    <s v="Population - 2022"/>
    <x v="1748"/>
    <x v="17"/>
    <x v="94"/>
    <n v="8067"/>
    <n v="2671"/>
    <b v="0"/>
    <x v="16"/>
    <b v="0"/>
    <x v="0"/>
  </r>
  <r>
    <s v="Population - 2022"/>
    <x v="1749"/>
    <x v="17"/>
    <x v="92"/>
    <n v="8034"/>
    <n v="406"/>
    <b v="0"/>
    <x v="16"/>
    <b v="0"/>
    <x v="0"/>
  </r>
  <r>
    <s v="Population - 2022"/>
    <x v="1750"/>
    <x v="17"/>
    <x v="94"/>
    <n v="8068"/>
    <n v="94"/>
    <b v="0"/>
    <x v="16"/>
    <b v="0"/>
    <x v="0"/>
  </r>
  <r>
    <s v="Population - 2022"/>
    <x v="462"/>
    <x v="17"/>
    <x v="92"/>
    <n v="8095"/>
    <n v="348"/>
    <b v="1"/>
    <x v="16"/>
    <b v="0"/>
    <x v="0"/>
  </r>
  <r>
    <s v="Population - 2022"/>
    <x v="1751"/>
    <x v="17"/>
    <x v="94"/>
    <n v="8069"/>
    <n v="516"/>
    <b v="0"/>
    <x v="16"/>
    <b v="0"/>
    <x v="0"/>
  </r>
  <r>
    <s v="Population - 2022"/>
    <x v="1752"/>
    <x v="17"/>
    <x v="93"/>
    <n v="8071"/>
    <n v="17305"/>
    <b v="0"/>
    <x v="16"/>
    <b v="0"/>
    <x v="0"/>
  </r>
  <r>
    <s v="Population - 2022"/>
    <x v="1753"/>
    <x v="17"/>
    <x v="93"/>
    <n v="8072"/>
    <n v="3920"/>
    <b v="0"/>
    <x v="16"/>
    <b v="0"/>
    <x v="0"/>
  </r>
  <r>
    <s v="Population - 2022"/>
    <x v="1244"/>
    <x v="17"/>
    <x v="93"/>
    <n v="8025"/>
    <n v="483"/>
    <b v="1"/>
    <x v="16"/>
    <b v="0"/>
    <x v="0"/>
  </r>
  <r>
    <s v="Population - 2022"/>
    <x v="1754"/>
    <x v="17"/>
    <x v="92"/>
    <n v="8035"/>
    <n v="290"/>
    <b v="1"/>
    <x v="16"/>
    <b v="0"/>
    <x v="0"/>
  </r>
  <r>
    <s v="Population - 2022"/>
    <x v="1755"/>
    <x v="17"/>
    <x v="94"/>
    <n v="8026"/>
    <n v="1306"/>
    <b v="0"/>
    <x v="16"/>
    <b v="0"/>
    <x v="0"/>
  </r>
  <r>
    <s v="Population - 2022"/>
    <x v="1756"/>
    <x v="17"/>
    <x v="94"/>
    <n v="8087"/>
    <n v="616"/>
    <b v="0"/>
    <x v="16"/>
    <b v="0"/>
    <x v="0"/>
  </r>
  <r>
    <s v="Population - 2022"/>
    <x v="1757"/>
    <x v="17"/>
    <x v="94"/>
    <n v="8073"/>
    <n v="304"/>
    <b v="0"/>
    <x v="16"/>
    <b v="0"/>
    <x v="0"/>
  </r>
  <r>
    <s v="Population - 2022"/>
    <x v="1758"/>
    <x v="17"/>
    <x v="94"/>
    <n v="8074"/>
    <n v="442"/>
    <b v="0"/>
    <x v="16"/>
    <b v="0"/>
    <x v="0"/>
  </r>
  <r>
    <s v="Population - 2022"/>
    <x v="578"/>
    <x v="17"/>
    <x v="92"/>
    <n v="8096"/>
    <n v="470"/>
    <b v="1"/>
    <x v="16"/>
    <b v="0"/>
    <x v="0"/>
  </r>
  <r>
    <s v="Population - 2022"/>
    <x v="1759"/>
    <x v="17"/>
    <x v="92"/>
    <n v="8075"/>
    <n v="608"/>
    <b v="0"/>
    <x v="16"/>
    <b v="0"/>
    <x v="0"/>
  </r>
  <r>
    <s v="Population - 2022"/>
    <x v="1760"/>
    <x v="17"/>
    <x v="93"/>
    <n v="8076"/>
    <n v="988"/>
    <b v="0"/>
    <x v="16"/>
    <b v="0"/>
    <x v="0"/>
  </r>
  <r>
    <s v="Population - 2022"/>
    <x v="1761"/>
    <x v="17"/>
    <x v="92"/>
    <n v="8097"/>
    <n v="314"/>
    <b v="1"/>
    <x v="16"/>
    <b v="0"/>
    <x v="0"/>
  </r>
  <r>
    <s v="Population - 2022"/>
    <x v="1207"/>
    <x v="17"/>
    <x v="92"/>
    <n v="8036"/>
    <n v="1934"/>
    <b v="1"/>
    <x v="16"/>
    <b v="0"/>
    <x v="0"/>
  </r>
  <r>
    <s v="Population - 2022"/>
    <x v="47"/>
    <x v="17"/>
    <x v="92"/>
    <n v="8037"/>
    <n v="404"/>
    <b v="1"/>
    <x v="16"/>
    <b v="0"/>
    <x v="0"/>
  </r>
  <r>
    <s v="Population - 2022"/>
    <x v="1762"/>
    <x v="17"/>
    <x v="92"/>
    <n v="8027"/>
    <n v="653"/>
    <b v="0"/>
    <x v="16"/>
    <b v="0"/>
    <x v="0"/>
  </r>
  <r>
    <s v="Population - 2022"/>
    <x v="1763"/>
    <x v="17"/>
    <x v="92"/>
    <n v="8038"/>
    <n v="383"/>
    <b v="0"/>
    <x v="16"/>
    <b v="0"/>
    <x v="0"/>
  </r>
  <r>
    <s v="Population - 2022"/>
    <x v="29"/>
    <x v="17"/>
    <x v="94"/>
    <n v="8077"/>
    <n v="186"/>
    <b v="1"/>
    <x v="16"/>
    <b v="0"/>
    <x v="0"/>
  </r>
  <r>
    <s v="Population - 2022"/>
    <x v="1764"/>
    <x v="17"/>
    <x v="94"/>
    <n v="8078"/>
    <n v="283"/>
    <b v="0"/>
    <x v="16"/>
    <b v="0"/>
    <x v="0"/>
  </r>
  <r>
    <s v="Population - 2022"/>
    <x v="1765"/>
    <x v="17"/>
    <x v="92"/>
    <n v="8098"/>
    <n v="399"/>
    <b v="0"/>
    <x v="16"/>
    <b v="0"/>
    <x v="0"/>
  </r>
  <r>
    <s v="Population - 2022"/>
    <x v="1766"/>
    <x v="17"/>
    <x v="92"/>
    <n v="8039"/>
    <n v="199"/>
    <b v="0"/>
    <x v="16"/>
    <b v="0"/>
    <x v="0"/>
  </r>
  <r>
    <s v="Population - 2022"/>
    <x v="1767"/>
    <x v="18"/>
    <x v="95"/>
    <n v="28012"/>
    <n v="83"/>
    <b v="0"/>
    <x v="7"/>
    <b v="0"/>
    <x v="0"/>
  </r>
  <r>
    <s v="Population - 2022"/>
    <x v="1768"/>
    <x v="18"/>
    <x v="96"/>
    <s v=" 28027/28028"/>
    <n v="235"/>
    <b v="0"/>
    <x v="7"/>
    <b v="0"/>
    <x v="0"/>
  </r>
  <r>
    <s v="Population - 2022"/>
    <x v="1769"/>
    <x v="18"/>
    <x v="95"/>
    <n v="28056"/>
    <n v="321"/>
    <b v="0"/>
    <x v="7"/>
    <b v="0"/>
    <x v="0"/>
  </r>
  <r>
    <s v="Population - 2022"/>
    <x v="1770"/>
    <x v="18"/>
    <x v="96"/>
    <s v=" 28029/28032"/>
    <n v="235"/>
    <b v="0"/>
    <x v="7"/>
    <b v="0"/>
    <x v="0"/>
  </r>
  <r>
    <s v="Population - 2022"/>
    <x v="1771"/>
    <x v="18"/>
    <x v="97"/>
    <n v="28013"/>
    <n v="250"/>
    <b v="0"/>
    <x v="7"/>
    <b v="0"/>
    <x v="0"/>
  </r>
  <r>
    <s v="Population - 2022"/>
    <x v="1772"/>
    <x v="18"/>
    <x v="96"/>
    <n v="28035"/>
    <n v="189"/>
    <b v="0"/>
    <x v="7"/>
    <b v="0"/>
    <x v="0"/>
  </r>
  <r>
    <s v="Population - 2022"/>
    <x v="1773"/>
    <x v="18"/>
    <x v="95"/>
    <n v="28001"/>
    <n v="1299"/>
    <b v="1"/>
    <x v="7"/>
    <b v="0"/>
    <x v="0"/>
  </r>
  <r>
    <s v="Population - 2022"/>
    <x v="1774"/>
    <x v="18"/>
    <x v="95"/>
    <n v="28014"/>
    <n v="150"/>
    <b v="0"/>
    <x v="7"/>
    <b v="0"/>
    <x v="0"/>
  </r>
  <r>
    <s v="Population - 2022"/>
    <x v="1775"/>
    <x v="18"/>
    <x v="97"/>
    <n v="28057"/>
    <n v="336"/>
    <b v="0"/>
    <x v="7"/>
    <b v="0"/>
    <x v="0"/>
  </r>
  <r>
    <s v="Population - 2022"/>
    <x v="1776"/>
    <x v="18"/>
    <x v="96"/>
    <n v="28036"/>
    <n v="310"/>
    <b v="0"/>
    <x v="7"/>
    <b v="0"/>
    <x v="0"/>
  </r>
  <r>
    <s v="Population - 2022"/>
    <x v="1777"/>
    <x v="18"/>
    <x v="97"/>
    <n v="28058"/>
    <n v="281"/>
    <b v="0"/>
    <x v="7"/>
    <b v="0"/>
    <x v="0"/>
  </r>
  <r>
    <s v="Population - 2022"/>
    <x v="1778"/>
    <x v="18"/>
    <x v="97"/>
    <n v="28059"/>
    <n v="152"/>
    <b v="0"/>
    <x v="7"/>
    <b v="0"/>
    <x v="0"/>
  </r>
  <r>
    <s v="Population - 2022"/>
    <x v="1779"/>
    <x v="18"/>
    <x v="97"/>
    <n v="28015"/>
    <n v="4441"/>
    <b v="0"/>
    <x v="7"/>
    <b v="0"/>
    <x v="0"/>
  </r>
  <r>
    <s v="Population - 2022"/>
    <x v="1780"/>
    <x v="18"/>
    <x v="95"/>
    <n v="28060"/>
    <n v="297"/>
    <b v="0"/>
    <x v="7"/>
    <b v="0"/>
    <x v="0"/>
  </r>
  <r>
    <s v="Population - 2022"/>
    <x v="1781"/>
    <x v="18"/>
    <x v="95"/>
    <n v="28061"/>
    <n v="619"/>
    <b v="0"/>
    <x v="7"/>
    <b v="0"/>
    <x v="0"/>
  </r>
  <r>
    <s v="Population - 2022"/>
    <x v="315"/>
    <x v="18"/>
    <x v="97"/>
    <n v="28062"/>
    <n v="187"/>
    <b v="1"/>
    <x v="7"/>
    <b v="0"/>
    <x v="0"/>
  </r>
  <r>
    <s v="Population - 2022"/>
    <x v="1782"/>
    <x v="18"/>
    <x v="95"/>
    <n v="28063"/>
    <n v="223"/>
    <b v="0"/>
    <x v="7"/>
    <b v="0"/>
    <x v="0"/>
  </r>
  <r>
    <s v="Population - 2022"/>
    <x v="1783"/>
    <x v="18"/>
    <x v="95"/>
    <n v="28064"/>
    <n v="269"/>
    <b v="0"/>
    <x v="7"/>
    <b v="0"/>
    <x v="0"/>
  </r>
  <r>
    <s v="Population - 2022"/>
    <x v="1784"/>
    <x v="18"/>
    <x v="96"/>
    <n v="28037"/>
    <n v="153"/>
    <b v="0"/>
    <x v="7"/>
    <b v="0"/>
    <x v="0"/>
  </r>
  <r>
    <s v="Population - 2022"/>
    <x v="1785"/>
    <x v="18"/>
    <x v="95"/>
    <n v="28065"/>
    <n v="390"/>
    <b v="0"/>
    <x v="7"/>
    <b v="0"/>
    <x v="0"/>
  </r>
  <r>
    <s v="Population - 2022"/>
    <x v="1786"/>
    <x v="18"/>
    <x v="96"/>
    <n v="28038"/>
    <n v="306"/>
    <b v="0"/>
    <x v="7"/>
    <b v="0"/>
    <x v="0"/>
  </r>
  <r>
    <s v="Population - 2022"/>
    <x v="1787"/>
    <x v="18"/>
    <x v="95"/>
    <n v="28002"/>
    <n v="325"/>
    <b v="0"/>
    <x v="7"/>
    <b v="0"/>
    <x v="0"/>
  </r>
  <r>
    <s v="Population - 2022"/>
    <x v="1788"/>
    <x v="18"/>
    <x v="95"/>
    <n v="28003"/>
    <n v="262"/>
    <b v="0"/>
    <x v="7"/>
    <b v="0"/>
    <x v="0"/>
  </r>
  <r>
    <s v="Population - 2022"/>
    <x v="1789"/>
    <x v="18"/>
    <x v="95"/>
    <n v="28066"/>
    <n v="170"/>
    <b v="0"/>
    <x v="7"/>
    <b v="0"/>
    <x v="0"/>
  </r>
  <r>
    <s v="Population - 2022"/>
    <x v="1790"/>
    <x v="18"/>
    <x v="96"/>
    <n v="28039"/>
    <n v="1747"/>
    <b v="0"/>
    <x v="7"/>
    <b v="0"/>
    <x v="0"/>
  </r>
  <r>
    <s v="Population - 2022"/>
    <x v="1791"/>
    <x v="18"/>
    <x v="97"/>
    <n v="28067"/>
    <n v="219"/>
    <b v="0"/>
    <x v="7"/>
    <b v="0"/>
    <x v="0"/>
  </r>
  <r>
    <s v="Population - 2022"/>
    <x v="1792"/>
    <x v="18"/>
    <x v="97"/>
    <n v="28068"/>
    <n v="355"/>
    <b v="0"/>
    <x v="7"/>
    <b v="0"/>
    <x v="0"/>
  </r>
  <r>
    <s v="Population - 2022"/>
    <x v="1793"/>
    <x v="18"/>
    <x v="96"/>
    <n v="28040"/>
    <n v="537"/>
    <b v="0"/>
    <x v="7"/>
    <b v="0"/>
    <x v="0"/>
  </r>
  <r>
    <s v="Population - 2022"/>
    <x v="1794"/>
    <x v="18"/>
    <x v="97"/>
    <n v="28069"/>
    <n v="999"/>
    <b v="0"/>
    <x v="7"/>
    <b v="0"/>
    <x v="0"/>
  </r>
  <r>
    <s v="Population - 2022"/>
    <x v="1795"/>
    <x v="18"/>
    <x v="95"/>
    <n v="28004"/>
    <n v="178"/>
    <b v="0"/>
    <x v="7"/>
    <b v="0"/>
    <x v="0"/>
  </r>
  <r>
    <s v="Population - 2022"/>
    <x v="1796"/>
    <x v="18"/>
    <x v="95"/>
    <n v="28005"/>
    <n v="152"/>
    <b v="0"/>
    <x v="7"/>
    <b v="0"/>
    <x v="0"/>
  </r>
  <r>
    <s v="Population - 2022"/>
    <x v="1797"/>
    <x v="18"/>
    <x v="95"/>
    <s v=" 28017/28016"/>
    <n v="168"/>
    <b v="0"/>
    <x v="7"/>
    <b v="0"/>
    <x v="0"/>
  </r>
  <r>
    <s v="Population - 2022"/>
    <x v="1798"/>
    <x v="18"/>
    <x v="95"/>
    <n v="28018"/>
    <n v="1606"/>
    <b v="0"/>
    <x v="7"/>
    <b v="0"/>
    <x v="0"/>
  </r>
  <r>
    <s v="Population - 2022"/>
    <x v="1799"/>
    <x v="18"/>
    <x v="97"/>
    <n v="28019"/>
    <n v="740"/>
    <b v="0"/>
    <x v="7"/>
    <b v="0"/>
    <x v="0"/>
  </r>
  <r>
    <s v="Population - 2022"/>
    <x v="1800"/>
    <x v="18"/>
    <x v="95"/>
    <n v="28070"/>
    <n v="391"/>
    <b v="0"/>
    <x v="7"/>
    <b v="0"/>
    <x v="0"/>
  </r>
  <r>
    <s v="Population - 2022"/>
    <x v="1801"/>
    <x v="18"/>
    <x v="95"/>
    <n v="28006"/>
    <n v="588"/>
    <b v="0"/>
    <x v="7"/>
    <b v="0"/>
    <x v="0"/>
  </r>
  <r>
    <s v="Population - 2022"/>
    <x v="1802"/>
    <x v="18"/>
    <x v="96"/>
    <s v=" 28041/28034"/>
    <n v="116"/>
    <b v="0"/>
    <x v="7"/>
    <b v="0"/>
    <x v="0"/>
  </r>
  <r>
    <s v="Population - 2022"/>
    <x v="1803"/>
    <x v="18"/>
    <x v="96"/>
    <n v="28042"/>
    <n v="158"/>
    <b v="0"/>
    <x v="7"/>
    <b v="0"/>
    <x v="0"/>
  </r>
  <r>
    <s v="Population - 2022"/>
    <x v="1804"/>
    <x v="18"/>
    <x v="96"/>
    <n v="28043"/>
    <n v="177"/>
    <b v="0"/>
    <x v="7"/>
    <b v="0"/>
    <x v="0"/>
  </r>
  <r>
    <s v="Population - 2022"/>
    <x v="1805"/>
    <x v="18"/>
    <x v="96"/>
    <n v="28044"/>
    <n v="231"/>
    <b v="0"/>
    <x v="7"/>
    <b v="0"/>
    <x v="0"/>
  </r>
  <r>
    <s v="Population - 2022"/>
    <x v="1806"/>
    <x v="18"/>
    <x v="96"/>
    <n v="28045"/>
    <n v="280"/>
    <b v="1"/>
    <x v="7"/>
    <b v="0"/>
    <x v="0"/>
  </r>
  <r>
    <s v="Population - 2022"/>
    <x v="1807"/>
    <x v="18"/>
    <x v="96"/>
    <n v="28046"/>
    <n v="158"/>
    <b v="0"/>
    <x v="7"/>
    <b v="0"/>
    <x v="0"/>
  </r>
  <r>
    <s v="Population - 2022"/>
    <x v="1808"/>
    <x v="18"/>
    <x v="95"/>
    <n v="28071"/>
    <n v="281"/>
    <b v="0"/>
    <x v="7"/>
    <b v="0"/>
    <x v="0"/>
  </r>
  <r>
    <s v="Population - 2022"/>
    <x v="1809"/>
    <x v="18"/>
    <x v="97"/>
    <n v="28020"/>
    <n v="307"/>
    <b v="0"/>
    <x v="7"/>
    <b v="0"/>
    <x v="0"/>
  </r>
  <r>
    <s v="Population - 2022"/>
    <x v="1810"/>
    <x v="18"/>
    <x v="97"/>
    <n v="28021"/>
    <n v="358"/>
    <b v="0"/>
    <x v="7"/>
    <b v="0"/>
    <x v="0"/>
  </r>
  <r>
    <s v="Population - 2022"/>
    <x v="1811"/>
    <x v="18"/>
    <x v="95"/>
    <s v=" 28007/28011"/>
    <n v="373"/>
    <b v="0"/>
    <x v="7"/>
    <b v="0"/>
    <x v="0"/>
  </r>
  <r>
    <s v="Population - 2022"/>
    <x v="1812"/>
    <x v="18"/>
    <x v="96"/>
    <n v="28030"/>
    <n v="805"/>
    <b v="0"/>
    <x v="7"/>
    <b v="0"/>
    <x v="0"/>
  </r>
  <r>
    <s v="Population - 2022"/>
    <x v="1813"/>
    <x v="18"/>
    <x v="95"/>
    <n v="28072"/>
    <n v="196"/>
    <b v="0"/>
    <x v="7"/>
    <b v="0"/>
    <x v="0"/>
  </r>
  <r>
    <s v="Population - 2022"/>
    <x v="1814"/>
    <x v="18"/>
    <x v="95"/>
    <n v="28022"/>
    <n v="605"/>
    <b v="0"/>
    <x v="7"/>
    <b v="0"/>
    <x v="0"/>
  </r>
  <r>
    <s v="Population - 2022"/>
    <x v="1815"/>
    <x v="18"/>
    <x v="96"/>
    <n v="28047"/>
    <n v="368"/>
    <b v="0"/>
    <x v="7"/>
    <b v="0"/>
    <x v="0"/>
  </r>
  <r>
    <s v="Population - 2022"/>
    <x v="1816"/>
    <x v="18"/>
    <x v="96"/>
    <n v="28048"/>
    <n v="65"/>
    <b v="0"/>
    <x v="7"/>
    <b v="0"/>
    <x v="0"/>
  </r>
  <r>
    <s v="Population - 2022"/>
    <x v="1817"/>
    <x v="18"/>
    <x v="95"/>
    <n v="28008"/>
    <n v="124"/>
    <b v="0"/>
    <x v="7"/>
    <b v="0"/>
    <x v="0"/>
  </r>
  <r>
    <s v="Population - 2022"/>
    <x v="1818"/>
    <x v="18"/>
    <x v="95"/>
    <n v="28023"/>
    <n v="185"/>
    <b v="0"/>
    <x v="7"/>
    <b v="0"/>
    <x v="0"/>
  </r>
  <r>
    <s v="Population - 2022"/>
    <x v="1819"/>
    <x v="18"/>
    <x v="96"/>
    <n v="28049"/>
    <n v="254"/>
    <b v="0"/>
    <x v="7"/>
    <b v="0"/>
    <x v="0"/>
  </r>
  <r>
    <s v="Population - 2022"/>
    <x v="1820"/>
    <x v="18"/>
    <x v="96"/>
    <n v="28031"/>
    <n v="1032"/>
    <b v="0"/>
    <x v="7"/>
    <b v="0"/>
    <x v="0"/>
  </r>
  <r>
    <s v="Population - 2022"/>
    <x v="423"/>
    <x v="18"/>
    <x v="97"/>
    <n v="28024"/>
    <n v="1365"/>
    <b v="1"/>
    <x v="7"/>
    <b v="0"/>
    <x v="0"/>
  </r>
  <r>
    <s v="Population - 2022"/>
    <x v="1821"/>
    <x v="18"/>
    <x v="95"/>
    <n v="28073"/>
    <n v="206"/>
    <b v="0"/>
    <x v="7"/>
    <b v="0"/>
    <x v="0"/>
  </r>
  <r>
    <s v="Population - 2022"/>
    <x v="1822"/>
    <x v="18"/>
    <x v="96"/>
    <n v="28050"/>
    <n v="457"/>
    <b v="0"/>
    <x v="7"/>
    <b v="0"/>
    <x v="0"/>
  </r>
  <r>
    <s v="Population - 2022"/>
    <x v="1823"/>
    <x v="18"/>
    <x v="96"/>
    <n v="28051"/>
    <n v="342"/>
    <b v="0"/>
    <x v="7"/>
    <b v="0"/>
    <x v="0"/>
  </r>
  <r>
    <s v="Population - 2022"/>
    <x v="1824"/>
    <x v="18"/>
    <x v="96"/>
    <n v="28052"/>
    <n v="2055"/>
    <b v="0"/>
    <x v="7"/>
    <b v="0"/>
    <x v="0"/>
  </r>
  <r>
    <s v="Population - 2022"/>
    <x v="1825"/>
    <x v="18"/>
    <x v="95"/>
    <n v="28025"/>
    <n v="217"/>
    <b v="0"/>
    <x v="7"/>
    <b v="0"/>
    <x v="0"/>
  </r>
  <r>
    <s v="Population - 2022"/>
    <x v="1826"/>
    <x v="18"/>
    <x v="97"/>
    <n v="28074"/>
    <n v="1303"/>
    <b v="0"/>
    <x v="7"/>
    <b v="0"/>
    <x v="0"/>
  </r>
  <r>
    <s v="Population - 2022"/>
    <x v="1827"/>
    <x v="18"/>
    <x v="96"/>
    <n v="28053"/>
    <n v="183"/>
    <b v="0"/>
    <x v="7"/>
    <b v="0"/>
    <x v="0"/>
  </r>
  <r>
    <s v="Population - 2022"/>
    <x v="1828"/>
    <x v="18"/>
    <x v="95"/>
    <n v="28009"/>
    <n v="297"/>
    <b v="0"/>
    <x v="7"/>
    <b v="0"/>
    <x v="0"/>
  </r>
  <r>
    <s v="Population - 2022"/>
    <x v="1829"/>
    <x v="18"/>
    <x v="95"/>
    <n v="28010"/>
    <n v="98"/>
    <b v="0"/>
    <x v="7"/>
    <b v="0"/>
    <x v="0"/>
  </r>
  <r>
    <s v="Population - 2022"/>
    <x v="1830"/>
    <x v="18"/>
    <x v="97"/>
    <n v="28075"/>
    <n v="459"/>
    <b v="0"/>
    <x v="7"/>
    <b v="0"/>
    <x v="0"/>
  </r>
  <r>
    <s v="Population - 2022"/>
    <x v="586"/>
    <x v="18"/>
    <x v="95"/>
    <n v="28076"/>
    <n v="250"/>
    <b v="1"/>
    <x v="7"/>
    <b v="0"/>
    <x v="0"/>
  </r>
  <r>
    <s v="Population - 2022"/>
    <x v="1831"/>
    <x v="18"/>
    <x v="97"/>
    <n v="28077"/>
    <n v="821"/>
    <b v="1"/>
    <x v="7"/>
    <b v="0"/>
    <x v="0"/>
  </r>
  <r>
    <s v="Population - 2022"/>
    <x v="1832"/>
    <x v="18"/>
    <x v="95"/>
    <n v="28078"/>
    <n v="277"/>
    <b v="0"/>
    <x v="7"/>
    <b v="0"/>
    <x v="0"/>
  </r>
  <r>
    <s v="Population - 2022"/>
    <x v="1833"/>
    <x v="18"/>
    <x v="96"/>
    <n v="28054"/>
    <n v="400"/>
    <b v="0"/>
    <x v="7"/>
    <b v="0"/>
    <x v="0"/>
  </r>
  <r>
    <s v="Population - 2022"/>
    <x v="1834"/>
    <x v="18"/>
    <x v="96"/>
    <n v="28055"/>
    <n v="128"/>
    <b v="0"/>
    <x v="7"/>
    <b v="0"/>
    <x v="0"/>
  </r>
  <r>
    <s v="Population - 2022"/>
    <x v="1835"/>
    <x v="18"/>
    <x v="96"/>
    <n v="28033"/>
    <n v="757"/>
    <b v="1"/>
    <x v="7"/>
    <b v="0"/>
    <x v="0"/>
  </r>
  <r>
    <s v="Population - 2022"/>
    <x v="1836"/>
    <x v="18"/>
    <x v="95"/>
    <n v="28026"/>
    <n v="236"/>
    <b v="0"/>
    <x v="7"/>
    <b v="0"/>
    <x v="0"/>
  </r>
  <r>
    <s v="Population - 2022"/>
    <x v="1837"/>
    <x v="19"/>
    <x v="98"/>
    <n v="21049"/>
    <n v="1358"/>
    <b v="1"/>
    <x v="17"/>
    <b v="0"/>
    <x v="0"/>
  </r>
  <r>
    <s v="Population - 2022"/>
    <x v="1838"/>
    <x v="19"/>
    <x v="99"/>
    <n v="21050"/>
    <n v="1671"/>
    <b v="1"/>
    <x v="17"/>
    <b v="0"/>
    <x v="0"/>
  </r>
  <r>
    <s v="Population - 2022"/>
    <x v="1839"/>
    <x v="19"/>
    <x v="98"/>
    <n v="21054"/>
    <n v="579"/>
    <b v="0"/>
    <x v="17"/>
    <b v="0"/>
    <x v="0"/>
  </r>
  <r>
    <s v="Population - 2022"/>
    <x v="1840"/>
    <x v="19"/>
    <x v="98"/>
    <n v="21055"/>
    <n v="2312"/>
    <b v="0"/>
    <x v="17"/>
    <b v="0"/>
    <x v="0"/>
  </r>
  <r>
    <s v="Population - 2022"/>
    <x v="1714"/>
    <x v="19"/>
    <x v="98"/>
    <n v="21061"/>
    <n v="1067"/>
    <b v="1"/>
    <x v="17"/>
    <b v="0"/>
    <x v="0"/>
  </r>
  <r>
    <s v="Population - 2022"/>
    <x v="1841"/>
    <x v="19"/>
    <x v="98"/>
    <n v="21063"/>
    <n v="1246"/>
    <b v="0"/>
    <x v="17"/>
    <b v="0"/>
    <x v="0"/>
  </r>
  <r>
    <s v="Population - 2022"/>
    <x v="1842"/>
    <x v="19"/>
    <x v="100"/>
    <n v="21078"/>
    <n v="2597"/>
    <b v="0"/>
    <x v="18"/>
    <b v="0"/>
    <x v="0"/>
  </r>
  <r>
    <s v="Population - 2022"/>
    <x v="1274"/>
    <x v="19"/>
    <x v="99"/>
    <n v="21001"/>
    <n v="393"/>
    <b v="1"/>
    <x v="18"/>
    <b v="0"/>
    <x v="0"/>
  </r>
  <r>
    <s v="Population - 2022"/>
    <x v="1843"/>
    <x v="19"/>
    <x v="99"/>
    <n v="21002"/>
    <n v="613"/>
    <b v="0"/>
    <x v="18"/>
    <b v="0"/>
    <x v="0"/>
  </r>
  <r>
    <s v="Population - 2022"/>
    <x v="1844"/>
    <x v="19"/>
    <x v="99"/>
    <n v="21003"/>
    <n v="2191"/>
    <b v="0"/>
    <x v="18"/>
    <b v="0"/>
    <x v="0"/>
  </r>
  <r>
    <s v="Population - 2022"/>
    <x v="1845"/>
    <x v="19"/>
    <x v="98"/>
    <n v="21069"/>
    <n v="335"/>
    <b v="0"/>
    <x v="18"/>
    <b v="0"/>
    <x v="0"/>
  </r>
  <r>
    <s v="Population - 2022"/>
    <x v="522"/>
    <x v="19"/>
    <x v="100"/>
    <n v="21079"/>
    <n v="1036"/>
    <b v="1"/>
    <x v="18"/>
    <b v="0"/>
    <x v="0"/>
  </r>
  <r>
    <s v="Population - 2022"/>
    <x v="1846"/>
    <x v="19"/>
    <x v="98"/>
    <n v="21025"/>
    <n v="364"/>
    <b v="0"/>
    <x v="18"/>
    <b v="0"/>
    <x v="0"/>
  </r>
  <r>
    <s v="Population - 2022"/>
    <x v="1847"/>
    <x v="19"/>
    <x v="99"/>
    <n v="21107"/>
    <n v="639"/>
    <b v="0"/>
    <x v="18"/>
    <b v="0"/>
    <x v="0"/>
  </r>
  <r>
    <s v="Population - 2022"/>
    <x v="1848"/>
    <x v="19"/>
    <x v="99"/>
    <n v="21108"/>
    <n v="1222"/>
    <b v="0"/>
    <x v="18"/>
    <b v="0"/>
    <x v="0"/>
  </r>
  <r>
    <s v="Population - 2022"/>
    <x v="1849"/>
    <x v="19"/>
    <x v="98"/>
    <n v="21026"/>
    <n v="409"/>
    <b v="0"/>
    <x v="18"/>
    <b v="0"/>
    <x v="0"/>
  </r>
  <r>
    <s v="Population - 2022"/>
    <x v="1850"/>
    <x v="19"/>
    <x v="99"/>
    <n v="21109"/>
    <n v="256"/>
    <b v="0"/>
    <x v="18"/>
    <b v="0"/>
    <x v="0"/>
  </r>
  <r>
    <s v="Population - 2022"/>
    <x v="1851"/>
    <x v="19"/>
    <x v="99"/>
    <n v="21004"/>
    <n v="952"/>
    <b v="1"/>
    <x v="18"/>
    <b v="0"/>
    <x v="0"/>
  </r>
  <r>
    <s v="Population - 2022"/>
    <x v="1852"/>
    <x v="19"/>
    <x v="100"/>
    <n v="21080"/>
    <n v="372"/>
    <b v="1"/>
    <x v="18"/>
    <b v="0"/>
    <x v="0"/>
  </r>
  <r>
    <s v="Population - 2022"/>
    <x v="1853"/>
    <x v="19"/>
    <x v="100"/>
    <n v="21005"/>
    <n v="514"/>
    <b v="0"/>
    <x v="18"/>
    <b v="0"/>
    <x v="0"/>
  </r>
  <r>
    <s v="Population - 2022"/>
    <x v="1854"/>
    <x v="19"/>
    <x v="99"/>
    <n v="21110"/>
    <n v="425"/>
    <b v="0"/>
    <x v="18"/>
    <b v="0"/>
    <x v="0"/>
  </r>
  <r>
    <s v="Population - 2022"/>
    <x v="1855"/>
    <x v="19"/>
    <x v="99"/>
    <n v="21006"/>
    <n v="300"/>
    <b v="0"/>
    <x v="18"/>
    <b v="0"/>
    <x v="0"/>
  </r>
  <r>
    <s v="Population - 2022"/>
    <x v="1856"/>
    <x v="19"/>
    <x v="98"/>
    <n v="21070"/>
    <n v="652"/>
    <b v="0"/>
    <x v="18"/>
    <b v="0"/>
    <x v="0"/>
  </r>
  <r>
    <s v="Population - 2022"/>
    <x v="1857"/>
    <x v="19"/>
    <x v="98"/>
    <n v="21027"/>
    <n v="471"/>
    <b v="0"/>
    <x v="18"/>
    <b v="0"/>
    <x v="0"/>
  </r>
  <r>
    <s v="Population - 2022"/>
    <x v="1858"/>
    <x v="19"/>
    <x v="99"/>
    <n v="21007"/>
    <n v="338"/>
    <b v="0"/>
    <x v="18"/>
    <b v="0"/>
    <x v="0"/>
  </r>
  <r>
    <s v="Population - 2022"/>
    <x v="1859"/>
    <x v="19"/>
    <x v="99"/>
    <n v="21111"/>
    <n v="941"/>
    <b v="0"/>
    <x v="18"/>
    <b v="0"/>
    <x v="0"/>
  </r>
  <r>
    <s v="Population - 2022"/>
    <x v="398"/>
    <x v="19"/>
    <x v="100"/>
    <n v="21008"/>
    <n v="510"/>
    <b v="1"/>
    <x v="18"/>
    <b v="0"/>
    <x v="0"/>
  </r>
  <r>
    <s v="Population - 2022"/>
    <x v="1860"/>
    <x v="19"/>
    <x v="100"/>
    <n v="21081"/>
    <n v="340"/>
    <b v="0"/>
    <x v="18"/>
    <b v="0"/>
    <x v="0"/>
  </r>
  <r>
    <s v="Population - 2022"/>
    <x v="1861"/>
    <x v="19"/>
    <x v="98"/>
    <n v="21132"/>
    <n v="413"/>
    <b v="0"/>
    <x v="18"/>
    <b v="0"/>
    <x v="0"/>
  </r>
  <r>
    <s v="Population - 2022"/>
    <x v="1862"/>
    <x v="19"/>
    <x v="100"/>
    <n v="21082"/>
    <n v="127"/>
    <b v="0"/>
    <x v="18"/>
    <b v="0"/>
    <x v="0"/>
  </r>
  <r>
    <s v="Population - 2022"/>
    <x v="1863"/>
    <x v="19"/>
    <x v="100"/>
    <n v="21083"/>
    <n v="985"/>
    <b v="0"/>
    <x v="18"/>
    <b v="0"/>
    <x v="0"/>
  </r>
  <r>
    <s v="Population - 2022"/>
    <x v="1864"/>
    <x v="19"/>
    <x v="98"/>
    <n v="21028"/>
    <n v="1465"/>
    <b v="0"/>
    <x v="18"/>
    <b v="0"/>
    <x v="0"/>
  </r>
  <r>
    <s v="Population - 2022"/>
    <x v="1865"/>
    <x v="19"/>
    <x v="98"/>
    <n v="21029"/>
    <n v="1221"/>
    <b v="0"/>
    <x v="18"/>
    <b v="0"/>
    <x v="0"/>
  </r>
  <r>
    <s v="Population - 2022"/>
    <x v="1866"/>
    <x v="19"/>
    <x v="98"/>
    <n v="21030"/>
    <n v="332"/>
    <b v="0"/>
    <x v="18"/>
    <b v="0"/>
    <x v="0"/>
  </r>
  <r>
    <s v="Population - 2022"/>
    <x v="155"/>
    <x v="19"/>
    <x v="100"/>
    <n v="21084"/>
    <n v="399"/>
    <b v="1"/>
    <x v="18"/>
    <b v="0"/>
    <x v="0"/>
  </r>
  <r>
    <s v="Population - 2022"/>
    <x v="1867"/>
    <x v="19"/>
    <x v="98"/>
    <n v="21031"/>
    <n v="754"/>
    <b v="0"/>
    <x v="18"/>
    <b v="0"/>
    <x v="0"/>
  </r>
  <r>
    <s v="Population - 2022"/>
    <x v="1868"/>
    <x v="19"/>
    <x v="98"/>
    <n v="21056"/>
    <n v="370"/>
    <b v="0"/>
    <x v="18"/>
    <b v="0"/>
    <x v="0"/>
  </r>
  <r>
    <s v="Population - 2022"/>
    <x v="1869"/>
    <x v="19"/>
    <x v="98"/>
    <n v="21057"/>
    <n v="1417"/>
    <b v="0"/>
    <x v="18"/>
    <b v="0"/>
    <x v="0"/>
  </r>
  <r>
    <s v="Population - 2022"/>
    <x v="555"/>
    <x v="19"/>
    <x v="99"/>
    <n v="21112"/>
    <n v="459"/>
    <b v="1"/>
    <x v="18"/>
    <b v="0"/>
    <x v="0"/>
  </r>
  <r>
    <s v="Population - 2022"/>
    <x v="555"/>
    <x v="19"/>
    <x v="100"/>
    <n v="21009"/>
    <n v="397"/>
    <b v="1"/>
    <x v="18"/>
    <b v="0"/>
    <x v="0"/>
  </r>
  <r>
    <s v="Population - 2022"/>
    <x v="1870"/>
    <x v="19"/>
    <x v="100"/>
    <n v="21085"/>
    <n v="288"/>
    <b v="0"/>
    <x v="18"/>
    <b v="0"/>
    <x v="0"/>
  </r>
  <r>
    <s v="Population - 2022"/>
    <x v="1871"/>
    <x v="19"/>
    <x v="100"/>
    <n v="21086"/>
    <n v="347"/>
    <b v="0"/>
    <x v="18"/>
    <b v="0"/>
    <x v="0"/>
  </r>
  <r>
    <s v="Population - 2022"/>
    <x v="1872"/>
    <x v="19"/>
    <x v="98"/>
    <n v="21032"/>
    <n v="547"/>
    <b v="0"/>
    <x v="18"/>
    <b v="0"/>
    <x v="0"/>
  </r>
  <r>
    <s v="Population - 2022"/>
    <x v="1873"/>
    <x v="19"/>
    <x v="99"/>
    <n v="21010"/>
    <n v="468"/>
    <b v="0"/>
    <x v="18"/>
    <b v="0"/>
    <x v="0"/>
  </r>
  <r>
    <s v="Population - 2022"/>
    <x v="1874"/>
    <x v="19"/>
    <x v="99"/>
    <n v="21113"/>
    <n v="256"/>
    <b v="0"/>
    <x v="18"/>
    <b v="0"/>
    <x v="0"/>
  </r>
  <r>
    <s v="Population - 2022"/>
    <x v="1875"/>
    <x v="19"/>
    <x v="98"/>
    <n v="21011"/>
    <n v="454"/>
    <b v="0"/>
    <x v="18"/>
    <b v="0"/>
    <x v="0"/>
  </r>
  <r>
    <s v="Population - 2022"/>
    <x v="1876"/>
    <x v="19"/>
    <x v="99"/>
    <n v="21012"/>
    <n v="460"/>
    <b v="0"/>
    <x v="18"/>
    <b v="0"/>
    <x v="0"/>
  </r>
  <r>
    <s v="Population - 2022"/>
    <x v="1877"/>
    <x v="19"/>
    <x v="99"/>
    <n v="21114"/>
    <n v="828"/>
    <b v="0"/>
    <x v="18"/>
    <b v="0"/>
    <x v="0"/>
  </r>
  <r>
    <s v="Population - 2022"/>
    <x v="1878"/>
    <x v="19"/>
    <x v="99"/>
    <n v="21013"/>
    <n v="1437"/>
    <b v="0"/>
    <x v="18"/>
    <b v="0"/>
    <x v="0"/>
  </r>
  <r>
    <s v="Population - 2022"/>
    <x v="1879"/>
    <x v="19"/>
    <x v="98"/>
    <n v="21071"/>
    <n v="414"/>
    <b v="0"/>
    <x v="18"/>
    <b v="0"/>
    <x v="0"/>
  </r>
  <r>
    <s v="Population - 2022"/>
    <x v="1880"/>
    <x v="19"/>
    <x v="100"/>
    <n v="21087"/>
    <n v="434"/>
    <b v="0"/>
    <x v="18"/>
    <b v="0"/>
    <x v="0"/>
  </r>
  <r>
    <s v="Population - 2022"/>
    <x v="1881"/>
    <x v="19"/>
    <x v="98"/>
    <n v="21033"/>
    <n v="362"/>
    <b v="0"/>
    <x v="18"/>
    <b v="0"/>
    <x v="0"/>
  </r>
  <r>
    <s v="Population - 2022"/>
    <x v="1882"/>
    <x v="19"/>
    <x v="98"/>
    <n v="21133"/>
    <n v="1358"/>
    <b v="0"/>
    <x v="18"/>
    <b v="0"/>
    <x v="0"/>
  </r>
  <r>
    <s v="Population - 2022"/>
    <x v="1883"/>
    <x v="19"/>
    <x v="98"/>
    <n v="21062"/>
    <n v="286"/>
    <b v="0"/>
    <x v="18"/>
    <b v="0"/>
    <x v="0"/>
  </r>
  <r>
    <s v="Population - 2022"/>
    <x v="1884"/>
    <x v="19"/>
    <x v="99"/>
    <n v="21115"/>
    <n v="881"/>
    <b v="0"/>
    <x v="18"/>
    <b v="0"/>
    <x v="0"/>
  </r>
  <r>
    <s v="Population - 2022"/>
    <x v="1885"/>
    <x v="19"/>
    <x v="100"/>
    <n v="21088"/>
    <n v="923"/>
    <b v="0"/>
    <x v="18"/>
    <b v="0"/>
    <x v="0"/>
  </r>
  <r>
    <s v="Population - 2022"/>
    <x v="1422"/>
    <x v="19"/>
    <x v="98"/>
    <n v="21034"/>
    <n v="570"/>
    <b v="1"/>
    <x v="18"/>
    <b v="0"/>
    <x v="0"/>
  </r>
  <r>
    <s v="Population - 2022"/>
    <x v="1886"/>
    <x v="19"/>
    <x v="100"/>
    <n v="21089"/>
    <n v="919"/>
    <b v="0"/>
    <x v="18"/>
    <b v="0"/>
    <x v="0"/>
  </r>
  <r>
    <s v="Population - 2022"/>
    <x v="1887"/>
    <x v="19"/>
    <x v="99"/>
    <n v="21116"/>
    <n v="523"/>
    <b v="0"/>
    <x v="18"/>
    <b v="0"/>
    <x v="0"/>
  </r>
  <r>
    <s v="Population - 2022"/>
    <x v="1888"/>
    <x v="19"/>
    <x v="99"/>
    <n v="21117"/>
    <n v="69"/>
    <b v="0"/>
    <x v="18"/>
    <b v="0"/>
    <x v="0"/>
  </r>
  <r>
    <s v="Population - 2022"/>
    <x v="1889"/>
    <x v="19"/>
    <x v="99"/>
    <n v="21014"/>
    <n v="710"/>
    <b v="0"/>
    <x v="18"/>
    <b v="0"/>
    <x v="0"/>
  </r>
  <r>
    <s v="Population - 2022"/>
    <x v="1890"/>
    <x v="19"/>
    <x v="98"/>
    <n v="21072"/>
    <n v="321"/>
    <b v="0"/>
    <x v="18"/>
    <b v="0"/>
    <x v="0"/>
  </r>
  <r>
    <s v="Population - 2022"/>
    <x v="1891"/>
    <x v="19"/>
    <x v="98"/>
    <n v="21035"/>
    <n v="841"/>
    <b v="0"/>
    <x v="18"/>
    <b v="0"/>
    <x v="0"/>
  </r>
  <r>
    <s v="Population - 2022"/>
    <x v="1892"/>
    <x v="19"/>
    <x v="99"/>
    <n v="21015"/>
    <n v="1191"/>
    <b v="0"/>
    <x v="18"/>
    <b v="0"/>
    <x v="0"/>
  </r>
  <r>
    <s v="Population - 2022"/>
    <x v="1893"/>
    <x v="19"/>
    <x v="100"/>
    <n v="21090"/>
    <n v="336"/>
    <b v="0"/>
    <x v="18"/>
    <b v="0"/>
    <x v="0"/>
  </r>
  <r>
    <s v="Population - 2022"/>
    <x v="1894"/>
    <x v="19"/>
    <x v="99"/>
    <n v="21021"/>
    <n v="240"/>
    <b v="0"/>
    <x v="18"/>
    <b v="0"/>
    <x v="0"/>
  </r>
  <r>
    <s v="Population - 2022"/>
    <x v="1895"/>
    <x v="19"/>
    <x v="98"/>
    <n v="21073"/>
    <n v="584"/>
    <b v="0"/>
    <x v="18"/>
    <b v="0"/>
    <x v="0"/>
  </r>
  <r>
    <s v="Population - 2022"/>
    <x v="1896"/>
    <x v="19"/>
    <x v="99"/>
    <n v="21016"/>
    <n v="324"/>
    <b v="0"/>
    <x v="18"/>
    <b v="0"/>
    <x v="0"/>
  </r>
  <r>
    <s v="Population - 2022"/>
    <x v="1897"/>
    <x v="19"/>
    <x v="100"/>
    <n v="21091"/>
    <n v="272"/>
    <b v="0"/>
    <x v="18"/>
    <b v="0"/>
    <x v="0"/>
  </r>
  <r>
    <s v="Population - 2022"/>
    <x v="1898"/>
    <x v="19"/>
    <x v="100"/>
    <n v="21092"/>
    <n v="541"/>
    <b v="0"/>
    <x v="18"/>
    <b v="0"/>
    <x v="0"/>
  </r>
  <r>
    <s v="Population - 2022"/>
    <x v="1899"/>
    <x v="19"/>
    <x v="98"/>
    <n v="21036"/>
    <n v="465"/>
    <b v="0"/>
    <x v="18"/>
    <b v="0"/>
    <x v="0"/>
  </r>
  <r>
    <s v="Population - 2022"/>
    <x v="1900"/>
    <x v="19"/>
    <x v="100"/>
    <n v="21093"/>
    <n v="720"/>
    <b v="0"/>
    <x v="18"/>
    <b v="0"/>
    <x v="0"/>
  </r>
  <r>
    <s v="Population - 2022"/>
    <x v="1901"/>
    <x v="19"/>
    <x v="100"/>
    <n v="21094"/>
    <n v="445"/>
    <b v="0"/>
    <x v="18"/>
    <b v="0"/>
    <x v="0"/>
  </r>
  <r>
    <s v="Population - 2022"/>
    <x v="1902"/>
    <x v="19"/>
    <x v="100"/>
    <n v="21022"/>
    <n v="1198"/>
    <b v="0"/>
    <x v="18"/>
    <b v="0"/>
    <x v="0"/>
  </r>
  <r>
    <s v="Population - 2022"/>
    <x v="1284"/>
    <x v="19"/>
    <x v="98"/>
    <n v="21017"/>
    <n v="545"/>
    <b v="1"/>
    <x v="18"/>
    <b v="0"/>
    <x v="0"/>
  </r>
  <r>
    <s v="Population - 2022"/>
    <x v="1903"/>
    <x v="19"/>
    <x v="98"/>
    <n v="21134"/>
    <n v="1545"/>
    <b v="0"/>
    <x v="18"/>
    <b v="0"/>
    <x v="0"/>
  </r>
  <r>
    <s v="Population - 2022"/>
    <x v="1904"/>
    <x v="19"/>
    <x v="98"/>
    <n v="21037"/>
    <n v="308"/>
    <b v="0"/>
    <x v="18"/>
    <b v="0"/>
    <x v="0"/>
  </r>
  <r>
    <s v="Population - 2022"/>
    <x v="1905"/>
    <x v="19"/>
    <x v="98"/>
    <n v="21038"/>
    <n v="1286"/>
    <b v="0"/>
    <x v="18"/>
    <b v="0"/>
    <x v="0"/>
  </r>
  <r>
    <s v="Population - 2022"/>
    <x v="1906"/>
    <x v="19"/>
    <x v="99"/>
    <n v="21118"/>
    <n v="343"/>
    <b v="0"/>
    <x v="18"/>
    <b v="0"/>
    <x v="0"/>
  </r>
  <r>
    <s v="Population - 2022"/>
    <x v="1907"/>
    <x v="19"/>
    <x v="98"/>
    <n v="21074"/>
    <n v="261"/>
    <b v="0"/>
    <x v="18"/>
    <b v="0"/>
    <x v="0"/>
  </r>
  <r>
    <s v="Population - 2022"/>
    <x v="1908"/>
    <x v="19"/>
    <x v="99"/>
    <n v="21119"/>
    <n v="842"/>
    <b v="0"/>
    <x v="18"/>
    <b v="0"/>
    <x v="0"/>
  </r>
  <r>
    <s v="Population - 2022"/>
    <x v="1909"/>
    <x v="19"/>
    <x v="99"/>
    <n v="21120"/>
    <n v="693"/>
    <b v="0"/>
    <x v="18"/>
    <b v="0"/>
    <x v="0"/>
  </r>
  <r>
    <s v="Population - 2022"/>
    <x v="1910"/>
    <x v="19"/>
    <x v="100"/>
    <n v="21023"/>
    <n v="442"/>
    <b v="0"/>
    <x v="18"/>
    <b v="0"/>
    <x v="0"/>
  </r>
  <r>
    <s v="Population - 2022"/>
    <x v="1911"/>
    <x v="19"/>
    <x v="98"/>
    <n v="21039"/>
    <n v="1130"/>
    <b v="0"/>
    <x v="18"/>
    <b v="0"/>
    <x v="0"/>
  </r>
  <r>
    <s v="Population - 2022"/>
    <x v="1912"/>
    <x v="19"/>
    <x v="99"/>
    <n v="21018"/>
    <n v="323"/>
    <b v="0"/>
    <x v="18"/>
    <b v="0"/>
    <x v="0"/>
  </r>
  <r>
    <s v="Population - 2022"/>
    <x v="1442"/>
    <x v="19"/>
    <x v="98"/>
    <n v="21040"/>
    <n v="228"/>
    <b v="1"/>
    <x v="18"/>
    <b v="0"/>
    <x v="0"/>
  </r>
  <r>
    <s v="Population - 2022"/>
    <x v="1913"/>
    <x v="19"/>
    <x v="98"/>
    <n v="21075"/>
    <n v="302"/>
    <b v="1"/>
    <x v="18"/>
    <b v="0"/>
    <x v="0"/>
  </r>
  <r>
    <s v="Population - 2022"/>
    <x v="1914"/>
    <x v="19"/>
    <x v="98"/>
    <n v="21041"/>
    <n v="2332"/>
    <b v="1"/>
    <x v="18"/>
    <b v="0"/>
    <x v="0"/>
  </r>
  <r>
    <s v="Population - 2022"/>
    <x v="1915"/>
    <x v="19"/>
    <x v="100"/>
    <n v="21095"/>
    <n v="372"/>
    <b v="0"/>
    <x v="18"/>
    <b v="0"/>
    <x v="0"/>
  </r>
  <r>
    <s v="Population - 2022"/>
    <x v="1334"/>
    <x v="19"/>
    <x v="100"/>
    <n v="21024"/>
    <n v="398"/>
    <b v="1"/>
    <x v="18"/>
    <b v="0"/>
    <x v="0"/>
  </r>
  <r>
    <s v="Population - 2022"/>
    <x v="231"/>
    <x v="19"/>
    <x v="98"/>
    <n v="21064"/>
    <n v="898"/>
    <b v="1"/>
    <x v="18"/>
    <b v="0"/>
    <x v="0"/>
  </r>
  <r>
    <s v="Population - 2022"/>
    <x v="1916"/>
    <x v="19"/>
    <x v="99"/>
    <n v="21019"/>
    <n v="561"/>
    <b v="0"/>
    <x v="18"/>
    <b v="0"/>
    <x v="0"/>
  </r>
  <r>
    <s v="Population - 2022"/>
    <x v="1917"/>
    <x v="19"/>
    <x v="99"/>
    <n v="21121"/>
    <n v="613"/>
    <b v="0"/>
    <x v="18"/>
    <b v="0"/>
    <x v="0"/>
  </r>
  <r>
    <s v="Population - 2022"/>
    <x v="1918"/>
    <x v="19"/>
    <x v="98"/>
    <n v="21042"/>
    <n v="605"/>
    <b v="0"/>
    <x v="18"/>
    <b v="0"/>
    <x v="0"/>
  </r>
  <r>
    <s v="Population - 2022"/>
    <x v="1919"/>
    <x v="19"/>
    <x v="100"/>
    <n v="21096"/>
    <n v="544"/>
    <b v="0"/>
    <x v="18"/>
    <b v="0"/>
    <x v="0"/>
  </r>
  <r>
    <s v="Population - 2022"/>
    <x v="1920"/>
    <x v="19"/>
    <x v="98"/>
    <n v="21043"/>
    <n v="783"/>
    <b v="0"/>
    <x v="18"/>
    <b v="0"/>
    <x v="0"/>
  </r>
  <r>
    <s v="Population - 2022"/>
    <x v="1921"/>
    <x v="19"/>
    <x v="98"/>
    <n v="21044"/>
    <n v="911"/>
    <b v="0"/>
    <x v="18"/>
    <b v="0"/>
    <x v="0"/>
  </r>
  <r>
    <s v="Population - 2022"/>
    <x v="1922"/>
    <x v="19"/>
    <x v="98"/>
    <n v="21076"/>
    <n v="242"/>
    <b v="0"/>
    <x v="18"/>
    <b v="0"/>
    <x v="0"/>
  </r>
  <r>
    <s v="Population - 2022"/>
    <x v="1923"/>
    <x v="19"/>
    <x v="99"/>
    <n v="21122"/>
    <n v="472"/>
    <b v="0"/>
    <x v="18"/>
    <b v="0"/>
    <x v="0"/>
  </r>
  <r>
    <s v="Population - 2022"/>
    <x v="1924"/>
    <x v="19"/>
    <x v="99"/>
    <n v="21123"/>
    <n v="669"/>
    <b v="0"/>
    <x v="18"/>
    <b v="0"/>
    <x v="0"/>
  </r>
  <r>
    <s v="Population - 2022"/>
    <x v="1925"/>
    <x v="19"/>
    <x v="100"/>
    <n v="21097"/>
    <n v="555"/>
    <b v="0"/>
    <x v="18"/>
    <b v="0"/>
    <x v="0"/>
  </r>
  <r>
    <s v="Population - 2022"/>
    <x v="1926"/>
    <x v="19"/>
    <x v="99"/>
    <n v="21124"/>
    <n v="129"/>
    <b v="0"/>
    <x v="18"/>
    <b v="0"/>
    <x v="0"/>
  </r>
  <r>
    <s v="Population - 2022"/>
    <x v="1927"/>
    <x v="19"/>
    <x v="100"/>
    <n v="21098"/>
    <n v="1249"/>
    <b v="0"/>
    <x v="18"/>
    <b v="0"/>
    <x v="0"/>
  </r>
  <r>
    <s v="Population - 2022"/>
    <x v="1928"/>
    <x v="19"/>
    <x v="100"/>
    <n v="21099"/>
    <n v="492"/>
    <b v="0"/>
    <x v="18"/>
    <b v="0"/>
    <x v="0"/>
  </r>
  <r>
    <s v="Population - 2022"/>
    <x v="1929"/>
    <x v="19"/>
    <x v="100"/>
    <n v="21100"/>
    <n v="389"/>
    <b v="0"/>
    <x v="18"/>
    <b v="0"/>
    <x v="0"/>
  </r>
  <r>
    <s v="Population - 2022"/>
    <x v="1930"/>
    <x v="19"/>
    <x v="99"/>
    <n v="21125"/>
    <n v="722"/>
    <b v="0"/>
    <x v="18"/>
    <b v="0"/>
    <x v="0"/>
  </r>
  <r>
    <s v="Population - 2022"/>
    <x v="1931"/>
    <x v="19"/>
    <x v="100"/>
    <n v="21101"/>
    <n v="2489"/>
    <b v="0"/>
    <x v="18"/>
    <b v="0"/>
    <x v="0"/>
  </r>
  <r>
    <s v="Population - 2022"/>
    <x v="1932"/>
    <x v="19"/>
    <x v="100"/>
    <n v="21102"/>
    <n v="5604"/>
    <b v="0"/>
    <x v="18"/>
    <b v="0"/>
    <x v="0"/>
  </r>
  <r>
    <s v="Population - 2022"/>
    <x v="1933"/>
    <x v="19"/>
    <x v="98"/>
    <n v="21135"/>
    <n v="1116"/>
    <b v="0"/>
    <x v="18"/>
    <b v="0"/>
    <x v="0"/>
  </r>
  <r>
    <s v="Population - 2022"/>
    <x v="1934"/>
    <x v="19"/>
    <x v="99"/>
    <n v="21126"/>
    <n v="1088"/>
    <b v="0"/>
    <x v="18"/>
    <b v="0"/>
    <x v="0"/>
  </r>
  <r>
    <s v="Population - 2022"/>
    <x v="1935"/>
    <x v="19"/>
    <x v="98"/>
    <n v="21045"/>
    <n v="234"/>
    <b v="0"/>
    <x v="18"/>
    <b v="0"/>
    <x v="0"/>
  </r>
  <r>
    <s v="Population - 2022"/>
    <x v="1936"/>
    <x v="19"/>
    <x v="100"/>
    <n v="21103"/>
    <n v="507"/>
    <b v="0"/>
    <x v="18"/>
    <b v="0"/>
    <x v="0"/>
  </r>
  <r>
    <s v="Population - 2022"/>
    <x v="1937"/>
    <x v="19"/>
    <x v="99"/>
    <n v="21127"/>
    <n v="331"/>
    <b v="0"/>
    <x v="18"/>
    <b v="0"/>
    <x v="0"/>
  </r>
  <r>
    <s v="Population - 2022"/>
    <x v="1938"/>
    <x v="19"/>
    <x v="99"/>
    <n v="21128"/>
    <n v="1383"/>
    <b v="0"/>
    <x v="18"/>
    <b v="0"/>
    <x v="0"/>
  </r>
  <r>
    <s v="Population - 2022"/>
    <x v="1487"/>
    <x v="19"/>
    <x v="99"/>
    <n v="21020"/>
    <n v="309"/>
    <b v="1"/>
    <x v="18"/>
    <b v="0"/>
    <x v="0"/>
  </r>
  <r>
    <s v="Population - 2022"/>
    <x v="1939"/>
    <x v="19"/>
    <x v="100"/>
    <n v="21104"/>
    <n v="935"/>
    <b v="0"/>
    <x v="18"/>
    <b v="0"/>
    <x v="0"/>
  </r>
  <r>
    <s v="Population - 2022"/>
    <x v="1940"/>
    <x v="19"/>
    <x v="99"/>
    <n v="21129"/>
    <n v="614"/>
    <b v="0"/>
    <x v="18"/>
    <b v="0"/>
    <x v="0"/>
  </r>
  <r>
    <s v="Population - 2022"/>
    <x v="1941"/>
    <x v="19"/>
    <x v="98"/>
    <n v="21077"/>
    <n v="272"/>
    <b v="0"/>
    <x v="18"/>
    <b v="0"/>
    <x v="0"/>
  </r>
  <r>
    <s v="Population - 2022"/>
    <x v="1942"/>
    <x v="19"/>
    <x v="98"/>
    <n v="21046"/>
    <n v="338"/>
    <b v="1"/>
    <x v="18"/>
    <b v="0"/>
    <x v="0"/>
  </r>
  <r>
    <s v="Population - 2022"/>
    <x v="1943"/>
    <x v="19"/>
    <x v="100"/>
    <n v="21105"/>
    <n v="271"/>
    <b v="0"/>
    <x v="18"/>
    <b v="0"/>
    <x v="0"/>
  </r>
  <r>
    <s v="Population - 2022"/>
    <x v="1944"/>
    <x v="19"/>
    <x v="99"/>
    <n v="21130"/>
    <n v="923"/>
    <b v="0"/>
    <x v="18"/>
    <b v="0"/>
    <x v="0"/>
  </r>
  <r>
    <s v="Population - 2022"/>
    <x v="1945"/>
    <x v="19"/>
    <x v="99"/>
    <n v="21131"/>
    <n v="539"/>
    <b v="0"/>
    <x v="18"/>
    <b v="0"/>
    <x v="0"/>
  </r>
  <r>
    <s v="Population - 2022"/>
    <x v="1946"/>
    <x v="19"/>
    <x v="98"/>
    <n v="21136"/>
    <n v="585"/>
    <b v="0"/>
    <x v="18"/>
    <b v="0"/>
    <x v="0"/>
  </r>
  <r>
    <s v="Population - 2022"/>
    <x v="1947"/>
    <x v="19"/>
    <x v="100"/>
    <n v="21106"/>
    <n v="1034"/>
    <b v="0"/>
    <x v="18"/>
    <b v="0"/>
    <x v="0"/>
  </r>
  <r>
    <s v="Population - 2022"/>
    <x v="1948"/>
    <x v="19"/>
    <x v="98"/>
    <n v="21047"/>
    <n v="705"/>
    <b v="0"/>
    <x v="18"/>
    <b v="0"/>
    <x v="0"/>
  </r>
  <r>
    <s v="Population - 2022"/>
    <x v="1949"/>
    <x v="19"/>
    <x v="98"/>
    <n v="21048"/>
    <n v="649"/>
    <b v="0"/>
    <x v="18"/>
    <b v="0"/>
    <x v="0"/>
  </r>
  <r>
    <s v="Population - 2022"/>
    <x v="1950"/>
    <x v="20"/>
    <x v="101"/>
    <n v="20001"/>
    <n v="4603"/>
    <b v="0"/>
    <x v="17"/>
    <b v="0"/>
    <x v="0"/>
  </r>
  <r>
    <s v="Population - 2022"/>
    <x v="1951"/>
    <x v="20"/>
    <x v="101"/>
    <n v="20002"/>
    <n v="2786"/>
    <b v="0"/>
    <x v="17"/>
    <b v="0"/>
    <x v="0"/>
  </r>
  <r>
    <s v="Population - 2022"/>
    <x v="1952"/>
    <x v="20"/>
    <x v="101"/>
    <n v="20003"/>
    <n v="608"/>
    <b v="0"/>
    <x v="17"/>
    <b v="0"/>
    <x v="0"/>
  </r>
  <r>
    <s v="Population - 2022"/>
    <x v="1953"/>
    <x v="20"/>
    <x v="101"/>
    <n v="20004"/>
    <n v="1493"/>
    <b v="0"/>
    <x v="17"/>
    <b v="0"/>
    <x v="0"/>
  </r>
  <r>
    <s v="Population - 2022"/>
    <x v="1954"/>
    <x v="20"/>
    <x v="102"/>
    <n v="20005"/>
    <n v="2393"/>
    <b v="0"/>
    <x v="17"/>
    <b v="0"/>
    <x v="0"/>
  </r>
  <r>
    <s v="Population - 2022"/>
    <x v="1955"/>
    <x v="20"/>
    <x v="102"/>
    <n v="20006"/>
    <n v="1370"/>
    <b v="0"/>
    <x v="17"/>
    <b v="0"/>
    <x v="0"/>
  </r>
  <r>
    <s v="Population - 2022"/>
    <x v="1956"/>
    <x v="20"/>
    <x v="102"/>
    <n v="21051"/>
    <n v="18961"/>
    <b v="0"/>
    <x v="17"/>
    <b v="0"/>
    <x v="0"/>
  </r>
  <r>
    <s v="Population - 2022"/>
    <x v="1957"/>
    <x v="20"/>
    <x v="101"/>
    <n v="20007"/>
    <n v="3020"/>
    <b v="0"/>
    <x v="17"/>
    <b v="0"/>
    <x v="0"/>
  </r>
  <r>
    <s v="Population - 2022"/>
    <x v="1958"/>
    <x v="20"/>
    <x v="103"/>
    <n v="21052"/>
    <n v="15768"/>
    <b v="0"/>
    <x v="17"/>
    <b v="0"/>
    <x v="0"/>
  </r>
  <r>
    <s v="Population - 2022"/>
    <x v="1959"/>
    <x v="20"/>
    <x v="103"/>
    <n v="21053"/>
    <n v="4495"/>
    <b v="0"/>
    <x v="17"/>
    <b v="0"/>
    <x v="0"/>
  </r>
  <r>
    <s v="Population - 2022"/>
    <x v="1960"/>
    <x v="20"/>
    <x v="101"/>
    <n v="20008"/>
    <n v="1145"/>
    <b v="0"/>
    <x v="17"/>
    <b v="0"/>
    <x v="0"/>
  </r>
  <r>
    <s v="Population - 2022"/>
    <x v="1961"/>
    <x v="20"/>
    <x v="101"/>
    <n v="20009"/>
    <n v="563"/>
    <b v="0"/>
    <x v="17"/>
    <b v="0"/>
    <x v="0"/>
  </r>
  <r>
    <s v="Population - 2022"/>
    <x v="1962"/>
    <x v="20"/>
    <x v="101"/>
    <n v="20010"/>
    <n v="1295"/>
    <b v="0"/>
    <x v="17"/>
    <b v="0"/>
    <x v="0"/>
  </r>
  <r>
    <s v="Population - 2022"/>
    <x v="1963"/>
    <x v="20"/>
    <x v="101"/>
    <n v="20011"/>
    <n v="2067"/>
    <b v="0"/>
    <x v="17"/>
    <b v="0"/>
    <x v="0"/>
  </r>
  <r>
    <s v="Population - 2022"/>
    <x v="1964"/>
    <x v="20"/>
    <x v="103"/>
    <n v="21059"/>
    <n v="3602"/>
    <b v="0"/>
    <x v="17"/>
    <b v="0"/>
    <x v="0"/>
  </r>
  <r>
    <s v="Population - 2022"/>
    <x v="1965"/>
    <x v="20"/>
    <x v="101"/>
    <n v="20012"/>
    <n v="1670"/>
    <b v="0"/>
    <x v="17"/>
    <b v="0"/>
    <x v="0"/>
  </r>
  <r>
    <s v="Population - 2022"/>
    <x v="1966"/>
    <x v="20"/>
    <x v="102"/>
    <n v="20013"/>
    <n v="591"/>
    <b v="0"/>
    <x v="17"/>
    <b v="0"/>
    <x v="0"/>
  </r>
  <r>
    <s v="Population - 2022"/>
    <x v="1967"/>
    <x v="20"/>
    <x v="102"/>
    <n v="20014"/>
    <n v="2915"/>
    <b v="0"/>
    <x v="17"/>
    <b v="0"/>
    <x v="0"/>
  </r>
  <r>
    <s v="Population - 2022"/>
    <x v="1968"/>
    <x v="20"/>
    <x v="102"/>
    <n v="20015"/>
    <n v="1238"/>
    <b v="0"/>
    <x v="17"/>
    <b v="0"/>
    <x v="0"/>
  </r>
  <r>
    <s v="Population - 2022"/>
    <x v="1969"/>
    <x v="20"/>
    <x v="102"/>
    <n v="20016"/>
    <n v="1123"/>
    <b v="0"/>
    <x v="17"/>
    <b v="0"/>
    <x v="0"/>
  </r>
  <r>
    <s v="Population - 2022"/>
    <x v="1970"/>
    <x v="20"/>
    <x v="102"/>
    <n v="20017"/>
    <n v="804"/>
    <b v="0"/>
    <x v="17"/>
    <b v="0"/>
    <x v="0"/>
  </r>
  <r>
    <s v="Population - 2022"/>
    <x v="1971"/>
    <x v="20"/>
    <x v="101"/>
    <n v="20018"/>
    <n v="1026"/>
    <b v="0"/>
    <x v="17"/>
    <b v="0"/>
    <x v="0"/>
  </r>
  <r>
    <s v="Population - 2022"/>
    <x v="1972"/>
    <x v="20"/>
    <x v="103"/>
    <n v="20019"/>
    <n v="1407"/>
    <b v="0"/>
    <x v="17"/>
    <b v="0"/>
    <x v="0"/>
  </r>
  <r>
    <s v="Population - 2022"/>
    <x v="1973"/>
    <x v="20"/>
    <x v="103"/>
    <n v="20020"/>
    <n v="722"/>
    <b v="0"/>
    <x v="17"/>
    <b v="0"/>
    <x v="0"/>
  </r>
  <r>
    <s v="Population - 2022"/>
    <x v="1974"/>
    <x v="20"/>
    <x v="103"/>
    <n v="20021"/>
    <n v="651"/>
    <b v="0"/>
    <x v="17"/>
    <b v="0"/>
    <x v="0"/>
  </r>
  <r>
    <s v="Population - 2022"/>
    <x v="1975"/>
    <x v="20"/>
    <x v="103"/>
    <n v="20022"/>
    <n v="1234"/>
    <b v="0"/>
    <x v="17"/>
    <b v="0"/>
    <x v="0"/>
  </r>
  <r>
    <s v="Population - 2022"/>
    <x v="1976"/>
    <x v="20"/>
    <x v="103"/>
    <n v="20023"/>
    <n v="554"/>
    <b v="0"/>
    <x v="17"/>
    <b v="0"/>
    <x v="0"/>
  </r>
  <r>
    <s v="Population - 2022"/>
    <x v="1977"/>
    <x v="20"/>
    <x v="101"/>
    <n v="20024"/>
    <n v="759"/>
    <b v="0"/>
    <x v="17"/>
    <b v="0"/>
    <x v="0"/>
  </r>
  <r>
    <s v="Population - 2022"/>
    <x v="1978"/>
    <x v="20"/>
    <x v="101"/>
    <n v="20025"/>
    <n v="1067"/>
    <b v="0"/>
    <x v="17"/>
    <b v="0"/>
    <x v="0"/>
  </r>
  <r>
    <s v="Population - 2022"/>
    <x v="1979"/>
    <x v="20"/>
    <x v="101"/>
    <n v="20026"/>
    <n v="529"/>
    <b v="0"/>
    <x v="17"/>
    <b v="0"/>
    <x v="0"/>
  </r>
  <r>
    <s v="Population - 2022"/>
    <x v="1980"/>
    <x v="20"/>
    <x v="101"/>
    <n v="20027"/>
    <n v="1448"/>
    <b v="0"/>
    <x v="17"/>
    <b v="0"/>
    <x v="0"/>
  </r>
  <r>
    <s v="Population - 2022"/>
    <x v="1981"/>
    <x v="20"/>
    <x v="101"/>
    <n v="20028"/>
    <n v="957"/>
    <b v="0"/>
    <x v="17"/>
    <b v="0"/>
    <x v="0"/>
  </r>
  <r>
    <s v="Population - 2022"/>
    <x v="1982"/>
    <x v="20"/>
    <x v="101"/>
    <n v="20065"/>
    <n v="7351"/>
    <b v="0"/>
    <x v="17"/>
    <b v="0"/>
    <x v="0"/>
  </r>
  <r>
    <s v="Population - 2022"/>
    <x v="1983"/>
    <x v="20"/>
    <x v="103"/>
    <n v="21066"/>
    <n v="1809"/>
    <b v="0"/>
    <x v="17"/>
    <b v="0"/>
    <x v="0"/>
  </r>
  <r>
    <s v="Population - 2022"/>
    <x v="1984"/>
    <x v="20"/>
    <x v="101"/>
    <n v="20029"/>
    <n v="2118"/>
    <b v="0"/>
    <x v="17"/>
    <b v="0"/>
    <x v="0"/>
  </r>
  <r>
    <s v="Population - 2022"/>
    <x v="1985"/>
    <x v="20"/>
    <x v="102"/>
    <n v="20030"/>
    <n v="1180"/>
    <b v="0"/>
    <x v="17"/>
    <b v="0"/>
    <x v="0"/>
  </r>
  <r>
    <s v="Population - 2022"/>
    <x v="1986"/>
    <x v="20"/>
    <x v="102"/>
    <n v="20031"/>
    <n v="690"/>
    <b v="0"/>
    <x v="17"/>
    <b v="0"/>
    <x v="0"/>
  </r>
  <r>
    <s v="Population - 2022"/>
    <x v="1987"/>
    <x v="20"/>
    <x v="103"/>
    <n v="20032"/>
    <n v="1823"/>
    <b v="0"/>
    <x v="17"/>
    <b v="0"/>
    <x v="0"/>
  </r>
  <r>
    <s v="Population - 2022"/>
    <x v="1988"/>
    <x v="20"/>
    <x v="103"/>
    <n v="21068"/>
    <n v="1525"/>
    <b v="0"/>
    <x v="17"/>
    <b v="0"/>
    <x v="0"/>
  </r>
  <r>
    <s v="Population - 2022"/>
    <x v="1989"/>
    <x v="20"/>
    <x v="102"/>
    <n v="20034"/>
    <n v="1172"/>
    <b v="0"/>
    <x v="17"/>
    <b v="0"/>
    <x v="0"/>
  </r>
  <r>
    <s v="Population - 2022"/>
    <x v="1990"/>
    <x v="20"/>
    <x v="102"/>
    <n v="20035"/>
    <n v="1189"/>
    <b v="0"/>
    <x v="17"/>
    <b v="0"/>
    <x v="0"/>
  </r>
  <r>
    <s v="Population - 2022"/>
    <x v="1991"/>
    <x v="20"/>
    <x v="101"/>
    <n v="20036"/>
    <n v="1644"/>
    <b v="0"/>
    <x v="17"/>
    <b v="0"/>
    <x v="0"/>
  </r>
  <r>
    <s v="Population - 2022"/>
    <x v="1992"/>
    <x v="20"/>
    <x v="103"/>
    <n v="20037"/>
    <n v="3363"/>
    <b v="0"/>
    <x v="17"/>
    <b v="0"/>
    <x v="0"/>
  </r>
  <r>
    <s v="Population - 2022"/>
    <x v="1993"/>
    <x v="20"/>
    <x v="103"/>
    <n v="20033"/>
    <n v="1002"/>
    <b v="0"/>
    <x v="17"/>
    <b v="0"/>
    <x v="0"/>
  </r>
  <r>
    <s v="Population - 2022"/>
    <x v="292"/>
    <x v="20"/>
    <x v="102"/>
    <n v="21058"/>
    <n v="664"/>
    <b v="1"/>
    <x v="18"/>
    <b v="0"/>
    <x v="0"/>
  </r>
  <r>
    <s v="Population - 2022"/>
    <x v="1994"/>
    <x v="20"/>
    <x v="102"/>
    <n v="21060"/>
    <n v="1993"/>
    <b v="0"/>
    <x v="18"/>
    <b v="0"/>
    <x v="0"/>
  </r>
  <r>
    <s v="Population - 2022"/>
    <x v="1995"/>
    <x v="20"/>
    <x v="102"/>
    <n v="21067"/>
    <n v="1493"/>
    <b v="0"/>
    <x v="18"/>
    <b v="0"/>
    <x v="0"/>
  </r>
  <r>
    <s v="Population - 2022"/>
    <x v="1996"/>
    <x v="21"/>
    <x v="104"/>
    <n v="9013"/>
    <n v="352"/>
    <b v="0"/>
    <x v="19"/>
    <b v="0"/>
    <x v="0"/>
  </r>
  <r>
    <s v="Population - 2022"/>
    <x v="1997"/>
    <x v="21"/>
    <x v="104"/>
    <n v="9037"/>
    <n v="690"/>
    <b v="0"/>
    <x v="19"/>
    <b v="0"/>
    <x v="0"/>
  </r>
  <r>
    <s v="Population - 2022"/>
    <x v="1998"/>
    <x v="21"/>
    <x v="105"/>
    <n v="9003"/>
    <n v="471"/>
    <b v="0"/>
    <x v="19"/>
    <b v="0"/>
    <x v="0"/>
  </r>
  <r>
    <s v="Population - 2022"/>
    <x v="1999"/>
    <x v="21"/>
    <x v="105"/>
    <n v="9038"/>
    <n v="726"/>
    <b v="0"/>
    <x v="19"/>
    <b v="0"/>
    <x v="0"/>
  </r>
  <r>
    <s v="Population - 2022"/>
    <x v="2000"/>
    <x v="21"/>
    <x v="105"/>
    <n v="9039"/>
    <n v="500"/>
    <b v="0"/>
    <x v="19"/>
    <b v="0"/>
    <x v="0"/>
  </r>
  <r>
    <s v="Population - 2022"/>
    <x v="2001"/>
    <x v="21"/>
    <x v="104"/>
    <n v="9014"/>
    <n v="633"/>
    <b v="0"/>
    <x v="19"/>
    <b v="0"/>
    <x v="0"/>
  </r>
  <r>
    <s v="Population - 2022"/>
    <x v="2002"/>
    <x v="21"/>
    <x v="104"/>
    <n v="9040"/>
    <n v="618"/>
    <b v="0"/>
    <x v="19"/>
    <b v="0"/>
    <x v="0"/>
  </r>
  <r>
    <s v="Population - 2022"/>
    <x v="2003"/>
    <x v="21"/>
    <x v="104"/>
    <n v="9041"/>
    <n v="539"/>
    <b v="0"/>
    <x v="19"/>
    <b v="0"/>
    <x v="0"/>
  </r>
  <r>
    <s v="Population - 2022"/>
    <x v="2004"/>
    <x v="21"/>
    <x v="105"/>
    <n v="9004"/>
    <n v="2934"/>
    <b v="0"/>
    <x v="19"/>
    <b v="0"/>
    <x v="0"/>
  </r>
  <r>
    <s v="Population - 2022"/>
    <x v="2005"/>
    <x v="21"/>
    <x v="105"/>
    <n v="9015"/>
    <n v="240"/>
    <b v="0"/>
    <x v="19"/>
    <b v="0"/>
    <x v="0"/>
  </r>
  <r>
    <s v="Population - 2022"/>
    <x v="2006"/>
    <x v="21"/>
    <x v="106"/>
    <n v="9042"/>
    <n v="893"/>
    <b v="0"/>
    <x v="19"/>
    <b v="0"/>
    <x v="0"/>
  </r>
  <r>
    <s v="Population - 2022"/>
    <x v="2007"/>
    <x v="21"/>
    <x v="104"/>
    <n v="9016"/>
    <n v="222"/>
    <b v="0"/>
    <x v="19"/>
    <b v="0"/>
    <x v="0"/>
  </r>
  <r>
    <s v="Population - 2022"/>
    <x v="2008"/>
    <x v="21"/>
    <x v="106"/>
    <n v="9043"/>
    <n v="2202"/>
    <b v="0"/>
    <x v="19"/>
    <b v="0"/>
    <x v="0"/>
  </r>
  <r>
    <s v="Population - 2022"/>
    <x v="2009"/>
    <x v="21"/>
    <x v="105"/>
    <n v="9005"/>
    <n v="289"/>
    <b v="0"/>
    <x v="19"/>
    <b v="0"/>
    <x v="0"/>
  </r>
  <r>
    <s v="Population - 2022"/>
    <x v="2010"/>
    <x v="21"/>
    <x v="105"/>
    <n v="9006"/>
    <n v="641"/>
    <b v="0"/>
    <x v="19"/>
    <b v="0"/>
    <x v="0"/>
  </r>
  <r>
    <s v="Population - 2022"/>
    <x v="2011"/>
    <x v="21"/>
    <x v="106"/>
    <n v="9044"/>
    <n v="694"/>
    <b v="0"/>
    <x v="19"/>
    <b v="0"/>
    <x v="0"/>
  </r>
  <r>
    <s v="Population - 2022"/>
    <x v="2012"/>
    <x v="21"/>
    <x v="106"/>
    <n v="9045"/>
    <n v="767"/>
    <b v="0"/>
    <x v="19"/>
    <b v="0"/>
    <x v="0"/>
  </r>
  <r>
    <s v="Population - 2022"/>
    <x v="2013"/>
    <x v="21"/>
    <x v="104"/>
    <n v="9017"/>
    <n v="583"/>
    <b v="0"/>
    <x v="19"/>
    <b v="0"/>
    <x v="0"/>
  </r>
  <r>
    <s v="Population - 2022"/>
    <x v="2014"/>
    <x v="21"/>
    <x v="104"/>
    <n v="9018"/>
    <n v="398"/>
    <b v="0"/>
    <x v="19"/>
    <b v="0"/>
    <x v="0"/>
  </r>
  <r>
    <s v="Population - 2022"/>
    <x v="2015"/>
    <x v="21"/>
    <x v="106"/>
    <n v="9046"/>
    <n v="420"/>
    <b v="0"/>
    <x v="19"/>
    <b v="0"/>
    <x v="0"/>
  </r>
  <r>
    <s v="Population - 2022"/>
    <x v="2016"/>
    <x v="21"/>
    <x v="104"/>
    <n v="9019"/>
    <n v="318"/>
    <b v="0"/>
    <x v="19"/>
    <b v="0"/>
    <x v="0"/>
  </r>
  <r>
    <s v="Population - 2022"/>
    <x v="2017"/>
    <x v="21"/>
    <x v="104"/>
    <n v="9020"/>
    <n v="263"/>
    <b v="0"/>
    <x v="19"/>
    <b v="0"/>
    <x v="0"/>
  </r>
  <r>
    <s v="Population - 2022"/>
    <x v="2018"/>
    <x v="21"/>
    <x v="104"/>
    <n v="9021"/>
    <n v="138"/>
    <b v="0"/>
    <x v="19"/>
    <b v="0"/>
    <x v="0"/>
  </r>
  <r>
    <s v="Population - 2022"/>
    <x v="2019"/>
    <x v="21"/>
    <x v="104"/>
    <n v="9022"/>
    <n v="181"/>
    <b v="0"/>
    <x v="19"/>
    <b v="0"/>
    <x v="0"/>
  </r>
  <r>
    <s v="Population - 2022"/>
    <x v="2020"/>
    <x v="21"/>
    <x v="105"/>
    <n v="9007"/>
    <n v="419"/>
    <b v="0"/>
    <x v="19"/>
    <b v="0"/>
    <x v="0"/>
  </r>
  <r>
    <s v="Population - 2022"/>
    <x v="2021"/>
    <x v="21"/>
    <x v="104"/>
    <n v="9047"/>
    <n v="470"/>
    <b v="0"/>
    <x v="19"/>
    <b v="0"/>
    <x v="0"/>
  </r>
  <r>
    <s v="Population - 2022"/>
    <x v="2022"/>
    <x v="21"/>
    <x v="104"/>
    <n v="9048"/>
    <n v="1647"/>
    <b v="0"/>
    <x v="19"/>
    <b v="0"/>
    <x v="0"/>
  </r>
  <r>
    <s v="Population - 2022"/>
    <x v="2023"/>
    <x v="21"/>
    <x v="104"/>
    <n v="9023"/>
    <n v="122"/>
    <b v="0"/>
    <x v="19"/>
    <b v="0"/>
    <x v="0"/>
  </r>
  <r>
    <s v="Population - 2022"/>
    <x v="2024"/>
    <x v="21"/>
    <x v="104"/>
    <s v=" 09024/09035"/>
    <n v="195"/>
    <b v="0"/>
    <x v="19"/>
    <b v="0"/>
    <x v="0"/>
  </r>
  <r>
    <s v="Population - 2022"/>
    <x v="2025"/>
    <x v="21"/>
    <x v="105"/>
    <n v="9008"/>
    <n v="3136"/>
    <b v="0"/>
    <x v="19"/>
    <b v="0"/>
    <x v="0"/>
  </r>
  <r>
    <s v="Population - 2022"/>
    <x v="1324"/>
    <x v="21"/>
    <x v="105"/>
    <n v="9009"/>
    <n v="613"/>
    <b v="1"/>
    <x v="19"/>
    <b v="0"/>
    <x v="0"/>
  </r>
  <r>
    <s v="Population - 2022"/>
    <x v="2026"/>
    <x v="21"/>
    <x v="104"/>
    <n v="9025"/>
    <n v="367"/>
    <b v="0"/>
    <x v="19"/>
    <b v="0"/>
    <x v="0"/>
  </r>
  <r>
    <s v="Population - 2022"/>
    <x v="2027"/>
    <x v="21"/>
    <x v="104"/>
    <n v="9026"/>
    <n v="317"/>
    <b v="0"/>
    <x v="19"/>
    <b v="0"/>
    <x v="0"/>
  </r>
  <r>
    <s v="Population - 2022"/>
    <x v="2028"/>
    <x v="21"/>
    <x v="104"/>
    <n v="9027"/>
    <n v="1270"/>
    <b v="0"/>
    <x v="19"/>
    <b v="0"/>
    <x v="0"/>
  </r>
  <r>
    <s v="Population - 2022"/>
    <x v="2029"/>
    <x v="21"/>
    <x v="105"/>
    <n v="9010"/>
    <n v="1167"/>
    <b v="0"/>
    <x v="19"/>
    <b v="0"/>
    <x v="0"/>
  </r>
  <r>
    <s v="Population - 2022"/>
    <x v="1913"/>
    <x v="21"/>
    <x v="105"/>
    <n v="9011"/>
    <n v="755"/>
    <b v="1"/>
    <x v="19"/>
    <b v="0"/>
    <x v="0"/>
  </r>
  <r>
    <s v="Population - 2022"/>
    <x v="1552"/>
    <x v="21"/>
    <x v="105"/>
    <n v="9049"/>
    <n v="490"/>
    <b v="1"/>
    <x v="19"/>
    <b v="0"/>
    <x v="0"/>
  </r>
  <r>
    <s v="Population - 2022"/>
    <x v="2030"/>
    <x v="21"/>
    <x v="104"/>
    <n v="9050"/>
    <n v="298"/>
    <b v="0"/>
    <x v="19"/>
    <b v="0"/>
    <x v="0"/>
  </r>
  <r>
    <s v="Population - 2022"/>
    <x v="2031"/>
    <x v="21"/>
    <x v="104"/>
    <n v="9028"/>
    <n v="181"/>
    <b v="0"/>
    <x v="19"/>
    <b v="0"/>
    <x v="0"/>
  </r>
  <r>
    <s v="Population - 2022"/>
    <x v="2032"/>
    <x v="21"/>
    <x v="105"/>
    <n v="9012"/>
    <n v="377"/>
    <b v="0"/>
    <x v="19"/>
    <b v="0"/>
    <x v="0"/>
  </r>
  <r>
    <s v="Population - 2022"/>
    <x v="2033"/>
    <x v="21"/>
    <x v="104"/>
    <n v="9029"/>
    <n v="139"/>
    <b v="0"/>
    <x v="19"/>
    <b v="0"/>
    <x v="0"/>
  </r>
  <r>
    <s v="Population - 2022"/>
    <x v="2034"/>
    <x v="21"/>
    <x v="106"/>
    <n v="9001"/>
    <n v="4038"/>
    <b v="0"/>
    <x v="19"/>
    <b v="0"/>
    <x v="0"/>
  </r>
  <r>
    <s v="Population - 2022"/>
    <x v="2035"/>
    <x v="21"/>
    <x v="106"/>
    <n v="9002"/>
    <n v="1104"/>
    <b v="0"/>
    <x v="19"/>
    <b v="0"/>
    <x v="0"/>
  </r>
  <r>
    <s v="Population - 2022"/>
    <x v="2036"/>
    <x v="21"/>
    <x v="106"/>
    <n v="9051"/>
    <n v="6205"/>
    <b v="0"/>
    <x v="19"/>
    <b v="0"/>
    <x v="0"/>
  </r>
  <r>
    <s v="Population - 2022"/>
    <x v="2037"/>
    <x v="21"/>
    <x v="105"/>
    <n v="9030"/>
    <n v="2421"/>
    <b v="0"/>
    <x v="19"/>
    <b v="0"/>
    <x v="0"/>
  </r>
  <r>
    <s v="Population - 2022"/>
    <x v="135"/>
    <x v="21"/>
    <x v="104"/>
    <n v="9031"/>
    <n v="362"/>
    <b v="1"/>
    <x v="19"/>
    <b v="0"/>
    <x v="0"/>
  </r>
  <r>
    <s v="Population - 2022"/>
    <x v="2038"/>
    <x v="21"/>
    <x v="104"/>
    <n v="9032"/>
    <n v="202"/>
    <b v="0"/>
    <x v="19"/>
    <b v="0"/>
    <x v="0"/>
  </r>
  <r>
    <s v="Population - 2022"/>
    <x v="2039"/>
    <x v="21"/>
    <x v="105"/>
    <n v="9052"/>
    <n v="240"/>
    <b v="0"/>
    <x v="19"/>
    <b v="0"/>
    <x v="0"/>
  </r>
  <r>
    <s v="Population - 2022"/>
    <x v="2040"/>
    <x v="21"/>
    <x v="105"/>
    <n v="9053"/>
    <n v="802"/>
    <b v="0"/>
    <x v="19"/>
    <b v="0"/>
    <x v="0"/>
  </r>
  <r>
    <s v="Population - 2022"/>
    <x v="1337"/>
    <x v="21"/>
    <x v="104"/>
    <n v="9033"/>
    <n v="319"/>
    <b v="1"/>
    <x v="19"/>
    <b v="0"/>
    <x v="0"/>
  </r>
  <r>
    <s v="Population - 2022"/>
    <x v="2041"/>
    <x v="21"/>
    <x v="104"/>
    <n v="9034"/>
    <n v="321"/>
    <b v="0"/>
    <x v="19"/>
    <b v="0"/>
    <x v="0"/>
  </r>
  <r>
    <s v="Population - 2022"/>
    <x v="2042"/>
    <x v="21"/>
    <x v="106"/>
    <n v="9054"/>
    <n v="986"/>
    <b v="0"/>
    <x v="19"/>
    <b v="0"/>
    <x v="0"/>
  </r>
  <r>
    <s v="Population - 2022"/>
    <x v="2043"/>
    <x v="21"/>
    <x v="105"/>
    <n v="9055"/>
    <n v="1686"/>
    <b v="0"/>
    <x v="19"/>
    <b v="0"/>
    <x v="0"/>
  </r>
  <r>
    <s v="Population - 2022"/>
    <x v="2044"/>
    <x v="21"/>
    <x v="104"/>
    <n v="9036"/>
    <n v="273"/>
    <b v="1"/>
    <x v="19"/>
    <b v="0"/>
    <x v="0"/>
  </r>
  <r>
    <s v="Population - 2022"/>
    <x v="2045"/>
    <x v="22"/>
    <x v="107"/>
    <n v="10008"/>
    <n v="2991"/>
    <b v="0"/>
    <x v="20"/>
    <b v="0"/>
    <x v="0"/>
  </r>
  <r>
    <s v="Population - 2022"/>
    <x v="2046"/>
    <x v="22"/>
    <x v="107"/>
    <n v="10009"/>
    <n v="5501"/>
    <b v="0"/>
    <x v="20"/>
    <b v="0"/>
    <x v="0"/>
  </r>
  <r>
    <s v="Population - 2022"/>
    <x v="2047"/>
    <x v="22"/>
    <x v="108"/>
    <n v="10019"/>
    <n v="2277"/>
    <b v="0"/>
    <x v="20"/>
    <b v="0"/>
    <x v="0"/>
  </r>
  <r>
    <s v="Population - 2022"/>
    <x v="2048"/>
    <x v="22"/>
    <x v="109"/>
    <n v="10020"/>
    <n v="759"/>
    <b v="1"/>
    <x v="20"/>
    <b v="0"/>
    <x v="0"/>
  </r>
  <r>
    <s v="Population - 2022"/>
    <x v="2049"/>
    <x v="22"/>
    <x v="108"/>
    <n v="10021"/>
    <n v="2211"/>
    <b v="0"/>
    <x v="20"/>
    <b v="0"/>
    <x v="0"/>
  </r>
  <r>
    <s v="Population - 2022"/>
    <x v="2050"/>
    <x v="22"/>
    <x v="107"/>
    <n v="10010"/>
    <n v="1868"/>
    <b v="0"/>
    <x v="20"/>
    <b v="0"/>
    <x v="0"/>
  </r>
  <r>
    <s v="Population - 2022"/>
    <x v="2051"/>
    <x v="22"/>
    <x v="109"/>
    <n v="10022"/>
    <n v="1086"/>
    <b v="0"/>
    <x v="20"/>
    <b v="0"/>
    <x v="0"/>
  </r>
  <r>
    <s v="Population - 2022"/>
    <x v="555"/>
    <x v="22"/>
    <x v="109"/>
    <n v="10023"/>
    <n v="4380"/>
    <b v="1"/>
    <x v="20"/>
    <b v="0"/>
    <x v="0"/>
  </r>
  <r>
    <s v="Population - 2022"/>
    <x v="712"/>
    <x v="22"/>
    <x v="110"/>
    <n v="10037"/>
    <n v="3430"/>
    <b v="1"/>
    <x v="20"/>
    <b v="0"/>
    <x v="0"/>
  </r>
  <r>
    <s v="Population - 2022"/>
    <x v="1714"/>
    <x v="22"/>
    <x v="107"/>
    <n v="10011"/>
    <n v="706"/>
    <b v="1"/>
    <x v="20"/>
    <b v="0"/>
    <x v="0"/>
  </r>
  <r>
    <s v="Population - 2022"/>
    <x v="2052"/>
    <x v="22"/>
    <x v="107"/>
    <n v="10012"/>
    <n v="1869"/>
    <b v="0"/>
    <x v="20"/>
    <b v="0"/>
    <x v="0"/>
  </r>
  <r>
    <s v="Population - 2022"/>
    <x v="2053"/>
    <x v="22"/>
    <x v="109"/>
    <n v="10024"/>
    <n v="860"/>
    <b v="0"/>
    <x v="20"/>
    <b v="0"/>
    <x v="0"/>
  </r>
  <r>
    <s v="Population - 2022"/>
    <x v="2054"/>
    <x v="22"/>
    <x v="107"/>
    <n v="10025"/>
    <n v="639"/>
    <b v="0"/>
    <x v="20"/>
    <b v="0"/>
    <x v="0"/>
  </r>
  <r>
    <s v="Population - 2022"/>
    <x v="1422"/>
    <x v="22"/>
    <x v="107"/>
    <n v="10013"/>
    <n v="689"/>
    <b v="1"/>
    <x v="20"/>
    <b v="0"/>
    <x v="0"/>
  </r>
  <r>
    <s v="Population - 2022"/>
    <x v="2055"/>
    <x v="22"/>
    <x v="109"/>
    <n v="10014"/>
    <n v="2374"/>
    <b v="0"/>
    <x v="20"/>
    <b v="0"/>
    <x v="0"/>
  </r>
  <r>
    <s v="Population - 2022"/>
    <x v="2056"/>
    <x v="22"/>
    <x v="107"/>
    <n v="10015"/>
    <n v="1392"/>
    <b v="0"/>
    <x v="20"/>
    <b v="0"/>
    <x v="0"/>
  </r>
  <r>
    <s v="Population - 2022"/>
    <x v="2057"/>
    <x v="22"/>
    <x v="108"/>
    <n v="10026"/>
    <n v="1488"/>
    <b v="0"/>
    <x v="20"/>
    <b v="0"/>
    <x v="0"/>
  </r>
  <r>
    <s v="Population - 2022"/>
    <x v="2058"/>
    <x v="22"/>
    <x v="111"/>
    <n v="10027"/>
    <n v="21097"/>
    <b v="0"/>
    <x v="20"/>
    <b v="0"/>
    <x v="0"/>
  </r>
  <r>
    <s v="Population - 2022"/>
    <x v="2059"/>
    <x v="22"/>
    <x v="111"/>
    <n v="10004"/>
    <n v="2405"/>
    <b v="0"/>
    <x v="20"/>
    <b v="0"/>
    <x v="0"/>
  </r>
  <r>
    <s v="Population - 2022"/>
    <x v="2060"/>
    <x v="22"/>
    <x v="111"/>
    <n v="10005"/>
    <n v="1247"/>
    <b v="0"/>
    <x v="20"/>
    <b v="0"/>
    <x v="0"/>
  </r>
  <r>
    <s v="Population - 2022"/>
    <x v="2061"/>
    <x v="22"/>
    <x v="111"/>
    <n v="10006"/>
    <n v="1711"/>
    <b v="0"/>
    <x v="20"/>
    <b v="0"/>
    <x v="0"/>
  </r>
  <r>
    <s v="Population - 2022"/>
    <x v="2062"/>
    <x v="22"/>
    <x v="111"/>
    <n v="10007"/>
    <n v="6696"/>
    <b v="0"/>
    <x v="20"/>
    <b v="0"/>
    <x v="0"/>
  </r>
  <r>
    <s v="Population - 2022"/>
    <x v="2063"/>
    <x v="22"/>
    <x v="107"/>
    <n v="10016"/>
    <n v="3247"/>
    <b v="0"/>
    <x v="20"/>
    <b v="0"/>
    <x v="0"/>
  </r>
  <r>
    <s v="Population - 2022"/>
    <x v="2064"/>
    <x v="22"/>
    <x v="107"/>
    <n v="10038"/>
    <n v="1047"/>
    <b v="1"/>
    <x v="20"/>
    <b v="0"/>
    <x v="0"/>
  </r>
  <r>
    <s v="Population - 2022"/>
    <x v="2065"/>
    <x v="22"/>
    <x v="112"/>
    <n v="10001"/>
    <n v="10935"/>
    <b v="0"/>
    <x v="20"/>
    <b v="0"/>
    <x v="0"/>
  </r>
  <r>
    <s v="Population - 2022"/>
    <x v="2066"/>
    <x v="22"/>
    <x v="108"/>
    <n v="10028"/>
    <n v="1068"/>
    <b v="0"/>
    <x v="20"/>
    <b v="0"/>
    <x v="0"/>
  </r>
  <r>
    <s v="Population - 2022"/>
    <x v="2067"/>
    <x v="22"/>
    <x v="108"/>
    <n v="10029"/>
    <n v="1254"/>
    <b v="0"/>
    <x v="20"/>
    <b v="0"/>
    <x v="0"/>
  </r>
  <r>
    <s v="Population - 2022"/>
    <x v="2068"/>
    <x v="22"/>
    <x v="109"/>
    <n v="10030"/>
    <n v="9249"/>
    <b v="0"/>
    <x v="20"/>
    <b v="0"/>
    <x v="0"/>
  </r>
  <r>
    <s v="Population - 2022"/>
    <x v="2069"/>
    <x v="22"/>
    <x v="108"/>
    <n v="10031"/>
    <n v="1304"/>
    <b v="0"/>
    <x v="20"/>
    <b v="0"/>
    <x v="0"/>
  </r>
  <r>
    <s v="Population - 2022"/>
    <x v="2070"/>
    <x v="22"/>
    <x v="107"/>
    <n v="10032"/>
    <n v="921"/>
    <b v="0"/>
    <x v="20"/>
    <b v="0"/>
    <x v="0"/>
  </r>
  <r>
    <s v="Population - 2022"/>
    <x v="2071"/>
    <x v="22"/>
    <x v="107"/>
    <n v="10033"/>
    <n v="1630"/>
    <b v="0"/>
    <x v="20"/>
    <b v="0"/>
    <x v="0"/>
  </r>
  <r>
    <s v="Population - 2022"/>
    <x v="2072"/>
    <x v="22"/>
    <x v="107"/>
    <n v="10034"/>
    <n v="887"/>
    <b v="0"/>
    <x v="20"/>
    <b v="0"/>
    <x v="0"/>
  </r>
  <r>
    <s v="Population - 2022"/>
    <x v="2073"/>
    <x v="22"/>
    <x v="110"/>
    <n v="10039"/>
    <n v="1468"/>
    <b v="0"/>
    <x v="20"/>
    <b v="0"/>
    <x v="0"/>
  </r>
  <r>
    <s v="Population - 2022"/>
    <x v="2074"/>
    <x v="22"/>
    <x v="107"/>
    <n v="10040"/>
    <n v="1834"/>
    <b v="0"/>
    <x v="20"/>
    <b v="0"/>
    <x v="0"/>
  </r>
  <r>
    <s v="Population - 2022"/>
    <x v="2075"/>
    <x v="22"/>
    <x v="108"/>
    <n v="10035"/>
    <n v="1483"/>
    <b v="0"/>
    <x v="20"/>
    <b v="0"/>
    <x v="0"/>
  </r>
  <r>
    <s v="Population - 2022"/>
    <x v="2076"/>
    <x v="22"/>
    <x v="108"/>
    <n v="10036"/>
    <n v="1075"/>
    <b v="0"/>
    <x v="20"/>
    <b v="0"/>
    <x v="0"/>
  </r>
  <r>
    <s v="Population - 2022"/>
    <x v="2077"/>
    <x v="22"/>
    <x v="112"/>
    <n v="10002"/>
    <n v="4213"/>
    <b v="0"/>
    <x v="20"/>
    <b v="0"/>
    <x v="0"/>
  </r>
  <r>
    <s v="Population - 2022"/>
    <x v="2078"/>
    <x v="22"/>
    <x v="112"/>
    <n v="10047"/>
    <n v="6709"/>
    <b v="0"/>
    <x v="20"/>
    <b v="0"/>
    <x v="0"/>
  </r>
  <r>
    <s v="Population - 2022"/>
    <x v="2079"/>
    <x v="22"/>
    <x v="110"/>
    <n v="10041"/>
    <n v="10858"/>
    <b v="0"/>
    <x v="20"/>
    <b v="0"/>
    <x v="0"/>
  </r>
  <r>
    <s v="Population - 2022"/>
    <x v="2080"/>
    <x v="22"/>
    <x v="107"/>
    <n v="10017"/>
    <n v="675"/>
    <b v="0"/>
    <x v="20"/>
    <b v="0"/>
    <x v="0"/>
  </r>
  <r>
    <s v="Population - 2022"/>
    <x v="2081"/>
    <x v="22"/>
    <x v="107"/>
    <n v="10018"/>
    <n v="1077"/>
    <b v="0"/>
    <x v="20"/>
    <b v="0"/>
    <x v="0"/>
  </r>
  <r>
    <s v="Population - 2022"/>
    <x v="2082"/>
    <x v="22"/>
    <x v="110"/>
    <n v="10042"/>
    <n v="4003"/>
    <b v="0"/>
    <x v="20"/>
    <b v="0"/>
    <x v="0"/>
  </r>
  <r>
    <s v="Population - 2022"/>
    <x v="2083"/>
    <x v="22"/>
    <x v="112"/>
    <n v="10003"/>
    <n v="6487"/>
    <b v="0"/>
    <x v="20"/>
    <b v="0"/>
    <x v="0"/>
  </r>
  <r>
    <s v="Population - 2022"/>
    <x v="2084"/>
    <x v="23"/>
    <x v="113"/>
    <n v="29038"/>
    <n v="974"/>
    <b v="0"/>
    <x v="13"/>
    <b v="0"/>
    <x v="0"/>
  </r>
  <r>
    <s v="Population - 2022"/>
    <x v="2085"/>
    <x v="23"/>
    <x v="113"/>
    <n v="29040"/>
    <n v="1158"/>
    <b v="0"/>
    <x v="13"/>
    <b v="0"/>
    <x v="0"/>
  </r>
  <r>
    <s v="Population - 2022"/>
    <x v="2086"/>
    <x v="23"/>
    <x v="113"/>
    <n v="29042"/>
    <n v="656"/>
    <b v="0"/>
    <x v="13"/>
    <b v="0"/>
    <x v="0"/>
  </r>
  <r>
    <s v="Population - 2022"/>
    <x v="2087"/>
    <x v="23"/>
    <x v="113"/>
    <n v="29044"/>
    <n v="1013"/>
    <b v="0"/>
    <x v="13"/>
    <b v="0"/>
    <x v="0"/>
  </r>
  <r>
    <s v="Population - 2022"/>
    <x v="2088"/>
    <x v="23"/>
    <x v="113"/>
    <n v="29045"/>
    <n v="868"/>
    <b v="0"/>
    <x v="13"/>
    <b v="0"/>
    <x v="0"/>
  </r>
  <r>
    <s v="Population - 2022"/>
    <x v="1761"/>
    <x v="23"/>
    <x v="113"/>
    <n v="29050"/>
    <n v="1209"/>
    <b v="1"/>
    <x v="13"/>
    <b v="0"/>
    <x v="0"/>
  </r>
  <r>
    <s v="Population - 2022"/>
    <x v="2089"/>
    <x v="23"/>
    <x v="114"/>
    <n v="29047"/>
    <n v="209"/>
    <b v="0"/>
    <x v="21"/>
    <b v="0"/>
    <x v="0"/>
  </r>
  <r>
    <s v="Population - 2022"/>
    <x v="2090"/>
    <x v="23"/>
    <x v="115"/>
    <n v="29124"/>
    <n v="800"/>
    <b v="0"/>
    <x v="21"/>
    <b v="0"/>
    <x v="0"/>
  </r>
  <r>
    <s v="Population - 2022"/>
    <x v="1308"/>
    <x v="23"/>
    <x v="114"/>
    <n v="29066"/>
    <n v="899"/>
    <b v="1"/>
    <x v="21"/>
    <b v="0"/>
    <x v="0"/>
  </r>
  <r>
    <s v="Population - 2022"/>
    <x v="2091"/>
    <x v="23"/>
    <x v="116"/>
    <n v="29125"/>
    <n v="1072"/>
    <b v="0"/>
    <x v="21"/>
    <b v="0"/>
    <x v="0"/>
  </r>
  <r>
    <s v="Population - 2022"/>
    <x v="2092"/>
    <x v="23"/>
    <x v="116"/>
    <n v="29126"/>
    <n v="106"/>
    <b v="0"/>
    <x v="21"/>
    <b v="0"/>
    <x v="0"/>
  </r>
  <r>
    <s v="Population - 2022"/>
    <x v="2093"/>
    <x v="23"/>
    <x v="117"/>
    <n v="29103"/>
    <n v="646"/>
    <b v="0"/>
    <x v="21"/>
    <b v="0"/>
    <x v="0"/>
  </r>
  <r>
    <s v="Population - 2022"/>
    <x v="2094"/>
    <x v="23"/>
    <x v="116"/>
    <n v="29127"/>
    <n v="367"/>
    <b v="0"/>
    <x v="21"/>
    <b v="0"/>
    <x v="0"/>
  </r>
  <r>
    <s v="Population - 2022"/>
    <x v="2095"/>
    <x v="23"/>
    <x v="114"/>
    <n v="29037"/>
    <n v="369"/>
    <b v="0"/>
    <x v="21"/>
    <b v="0"/>
    <x v="0"/>
  </r>
  <r>
    <s v="Population - 2022"/>
    <x v="2096"/>
    <x v="23"/>
    <x v="115"/>
    <n v="29133"/>
    <n v="708"/>
    <b v="0"/>
    <x v="21"/>
    <b v="0"/>
    <x v="0"/>
  </r>
  <r>
    <s v="Population - 2022"/>
    <x v="2097"/>
    <x v="23"/>
    <x v="115"/>
    <n v="29052"/>
    <n v="884"/>
    <b v="0"/>
    <x v="21"/>
    <b v="0"/>
    <x v="0"/>
  </r>
  <r>
    <s v="Population - 2022"/>
    <x v="2098"/>
    <x v="23"/>
    <x v="115"/>
    <n v="29051"/>
    <n v="1024"/>
    <b v="0"/>
    <x v="21"/>
    <b v="0"/>
    <x v="0"/>
  </r>
  <r>
    <s v="Population - 2022"/>
    <x v="522"/>
    <x v="23"/>
    <x v="118"/>
    <n v="29005"/>
    <n v="371"/>
    <b v="1"/>
    <x v="21"/>
    <b v="0"/>
    <x v="0"/>
  </r>
  <r>
    <s v="Population - 2022"/>
    <x v="2099"/>
    <x v="23"/>
    <x v="118"/>
    <n v="29006"/>
    <n v="946"/>
    <b v="0"/>
    <x v="21"/>
    <b v="0"/>
    <x v="0"/>
  </r>
  <r>
    <s v="Population - 2022"/>
    <x v="2100"/>
    <x v="23"/>
    <x v="118"/>
    <n v="29007"/>
    <n v="3085"/>
    <b v="0"/>
    <x v="21"/>
    <b v="0"/>
    <x v="0"/>
  </r>
  <r>
    <s v="Population - 2022"/>
    <x v="2101"/>
    <x v="23"/>
    <x v="118"/>
    <n v="29001"/>
    <n v="2414"/>
    <b v="0"/>
    <x v="21"/>
    <b v="0"/>
    <x v="0"/>
  </r>
  <r>
    <s v="Population - 2022"/>
    <x v="2102"/>
    <x v="23"/>
    <x v="118"/>
    <n v="29008"/>
    <n v="386"/>
    <b v="0"/>
    <x v="21"/>
    <b v="0"/>
    <x v="0"/>
  </r>
  <r>
    <s v="Population - 2022"/>
    <x v="2103"/>
    <x v="23"/>
    <x v="118"/>
    <n v="29009"/>
    <n v="270"/>
    <b v="0"/>
    <x v="21"/>
    <b v="0"/>
    <x v="0"/>
  </r>
  <r>
    <s v="Population - 2022"/>
    <x v="2104"/>
    <x v="23"/>
    <x v="114"/>
    <n v="29033"/>
    <n v="233"/>
    <b v="0"/>
    <x v="21"/>
    <b v="0"/>
    <x v="0"/>
  </r>
  <r>
    <s v="Population - 2022"/>
    <x v="2105"/>
    <x v="23"/>
    <x v="114"/>
    <n v="29035"/>
    <n v="235"/>
    <b v="0"/>
    <x v="21"/>
    <b v="0"/>
    <x v="0"/>
  </r>
  <r>
    <s v="Population - 2022"/>
    <x v="2106"/>
    <x v="23"/>
    <x v="114"/>
    <n v="29067"/>
    <n v="1656"/>
    <b v="0"/>
    <x v="21"/>
    <b v="0"/>
    <x v="0"/>
  </r>
  <r>
    <s v="Population - 2022"/>
    <x v="2107"/>
    <x v="23"/>
    <x v="118"/>
    <n v="29010"/>
    <n v="3192"/>
    <b v="0"/>
    <x v="21"/>
    <b v="0"/>
    <x v="0"/>
  </r>
  <r>
    <s v="Population - 2022"/>
    <x v="2108"/>
    <x v="23"/>
    <x v="118"/>
    <n v="29002"/>
    <n v="4206"/>
    <b v="0"/>
    <x v="21"/>
    <b v="0"/>
    <x v="0"/>
  </r>
  <r>
    <s v="Population - 2022"/>
    <x v="2109"/>
    <x v="23"/>
    <x v="114"/>
    <n v="29068"/>
    <n v="611"/>
    <b v="0"/>
    <x v="21"/>
    <b v="0"/>
    <x v="0"/>
  </r>
  <r>
    <s v="Population - 2022"/>
    <x v="1773"/>
    <x v="23"/>
    <x v="117"/>
    <n v="29104"/>
    <n v="344"/>
    <b v="1"/>
    <x v="21"/>
    <b v="0"/>
    <x v="0"/>
  </r>
  <r>
    <s v="Population - 2022"/>
    <x v="2110"/>
    <x v="23"/>
    <x v="113"/>
    <n v="29084"/>
    <n v="922"/>
    <b v="0"/>
    <x v="21"/>
    <b v="0"/>
    <x v="0"/>
  </r>
  <r>
    <s v="Population - 2022"/>
    <x v="2111"/>
    <x v="23"/>
    <x v="113"/>
    <n v="29034"/>
    <n v="4053"/>
    <b v="0"/>
    <x v="21"/>
    <b v="0"/>
    <x v="0"/>
  </r>
  <r>
    <s v="Population - 2022"/>
    <x v="2112"/>
    <x v="23"/>
    <x v="118"/>
    <n v="29011"/>
    <n v="580"/>
    <b v="0"/>
    <x v="21"/>
    <b v="0"/>
    <x v="0"/>
  </r>
  <r>
    <s v="Population - 2022"/>
    <x v="2113"/>
    <x v="23"/>
    <x v="115"/>
    <n v="29128"/>
    <n v="284"/>
    <b v="0"/>
    <x v="21"/>
    <b v="0"/>
    <x v="0"/>
  </r>
  <r>
    <s v="Population - 2022"/>
    <x v="2114"/>
    <x v="23"/>
    <x v="115"/>
    <n v="29129"/>
    <n v="332"/>
    <b v="0"/>
    <x v="21"/>
    <b v="0"/>
    <x v="0"/>
  </r>
  <r>
    <s v="Population - 2022"/>
    <x v="2115"/>
    <x v="23"/>
    <x v="113"/>
    <n v="29085"/>
    <n v="3495"/>
    <b v="0"/>
    <x v="21"/>
    <b v="0"/>
    <x v="0"/>
  </r>
  <r>
    <s v="Population - 2022"/>
    <x v="2116"/>
    <x v="23"/>
    <x v="114"/>
    <n v="29069"/>
    <n v="637"/>
    <b v="0"/>
    <x v="21"/>
    <b v="0"/>
    <x v="0"/>
  </r>
  <r>
    <s v="Population - 2022"/>
    <x v="2117"/>
    <x v="23"/>
    <x v="113"/>
    <n v="29086"/>
    <n v="477"/>
    <b v="0"/>
    <x v="21"/>
    <b v="0"/>
    <x v="0"/>
  </r>
  <r>
    <s v="Population - 2022"/>
    <x v="2118"/>
    <x v="23"/>
    <x v="114"/>
    <n v="29070"/>
    <n v="343"/>
    <b v="0"/>
    <x v="21"/>
    <b v="0"/>
    <x v="0"/>
  </r>
  <r>
    <s v="Population - 2022"/>
    <x v="2119"/>
    <x v="23"/>
    <x v="118"/>
    <n v="29012"/>
    <n v="613"/>
    <b v="0"/>
    <x v="21"/>
    <b v="0"/>
    <x v="0"/>
  </r>
  <r>
    <s v="Population - 2022"/>
    <x v="2120"/>
    <x v="23"/>
    <x v="115"/>
    <n v="29053"/>
    <n v="508"/>
    <b v="0"/>
    <x v="21"/>
    <b v="0"/>
    <x v="0"/>
  </r>
  <r>
    <s v="Population - 2022"/>
    <x v="2121"/>
    <x v="23"/>
    <x v="115"/>
    <n v="29054"/>
    <n v="96"/>
    <b v="0"/>
    <x v="21"/>
    <b v="0"/>
    <x v="0"/>
  </r>
  <r>
    <s v="Population - 2022"/>
    <x v="2122"/>
    <x v="23"/>
    <x v="115"/>
    <n v="29055"/>
    <n v="2129"/>
    <b v="0"/>
    <x v="21"/>
    <b v="0"/>
    <x v="0"/>
  </r>
  <r>
    <s v="Population - 2022"/>
    <x v="2123"/>
    <x v="23"/>
    <x v="115"/>
    <n v="29013"/>
    <n v="157"/>
    <b v="0"/>
    <x v="21"/>
    <b v="0"/>
    <x v="0"/>
  </r>
  <r>
    <s v="Population - 2022"/>
    <x v="2124"/>
    <x v="23"/>
    <x v="113"/>
    <n v="29087"/>
    <n v="773"/>
    <b v="0"/>
    <x v="21"/>
    <b v="0"/>
    <x v="0"/>
  </r>
  <r>
    <s v="Population - 2022"/>
    <x v="2125"/>
    <x v="23"/>
    <x v="114"/>
    <n v="29071"/>
    <n v="1094"/>
    <b v="0"/>
    <x v="21"/>
    <b v="0"/>
    <x v="0"/>
  </r>
  <r>
    <s v="Population - 2022"/>
    <x v="2126"/>
    <x v="23"/>
    <x v="117"/>
    <n v="29105"/>
    <n v="330"/>
    <b v="0"/>
    <x v="21"/>
    <b v="0"/>
    <x v="0"/>
  </r>
  <r>
    <s v="Population - 2022"/>
    <x v="2127"/>
    <x v="23"/>
    <x v="117"/>
    <n v="29106"/>
    <n v="647"/>
    <b v="0"/>
    <x v="21"/>
    <b v="0"/>
    <x v="0"/>
  </r>
  <r>
    <s v="Population - 2022"/>
    <x v="2128"/>
    <x v="23"/>
    <x v="114"/>
    <n v="29072"/>
    <n v="1940"/>
    <b v="0"/>
    <x v="21"/>
    <b v="0"/>
    <x v="0"/>
  </r>
  <r>
    <s v="Population - 2022"/>
    <x v="2129"/>
    <x v="23"/>
    <x v="115"/>
    <n v="29014"/>
    <n v="73"/>
    <b v="0"/>
    <x v="21"/>
    <b v="0"/>
    <x v="0"/>
  </r>
  <r>
    <s v="Population - 2022"/>
    <x v="2130"/>
    <x v="23"/>
    <x v="114"/>
    <n v="29073"/>
    <n v="378"/>
    <b v="0"/>
    <x v="21"/>
    <b v="0"/>
    <x v="0"/>
  </r>
  <r>
    <s v="Population - 2022"/>
    <x v="2131"/>
    <x v="23"/>
    <x v="114"/>
    <n v="29036"/>
    <n v="443"/>
    <b v="0"/>
    <x v="21"/>
    <b v="0"/>
    <x v="0"/>
  </r>
  <r>
    <s v="Population - 2022"/>
    <x v="2132"/>
    <x v="23"/>
    <x v="117"/>
    <n v="29107"/>
    <n v="437"/>
    <b v="0"/>
    <x v="21"/>
    <b v="0"/>
    <x v="0"/>
  </r>
  <r>
    <s v="Population - 2022"/>
    <x v="2133"/>
    <x v="23"/>
    <x v="113"/>
    <n v="29088"/>
    <n v="354"/>
    <b v="0"/>
    <x v="21"/>
    <b v="0"/>
    <x v="0"/>
  </r>
  <r>
    <s v="Population - 2022"/>
    <x v="2134"/>
    <x v="23"/>
    <x v="118"/>
    <n v="29015"/>
    <n v="890"/>
    <b v="0"/>
    <x v="21"/>
    <b v="0"/>
    <x v="0"/>
  </r>
  <r>
    <s v="Population - 2022"/>
    <x v="2135"/>
    <x v="23"/>
    <x v="114"/>
    <n v="29074"/>
    <n v="7949"/>
    <b v="0"/>
    <x v="21"/>
    <b v="0"/>
    <x v="0"/>
  </r>
  <r>
    <s v="Population - 2022"/>
    <x v="2136"/>
    <x v="23"/>
    <x v="114"/>
    <n v="29003"/>
    <n v="6588"/>
    <b v="0"/>
    <x v="21"/>
    <b v="0"/>
    <x v="0"/>
  </r>
  <r>
    <s v="Population - 2022"/>
    <x v="2137"/>
    <x v="23"/>
    <x v="116"/>
    <n v="29131"/>
    <n v="192"/>
    <b v="0"/>
    <x v="21"/>
    <b v="0"/>
    <x v="0"/>
  </r>
  <r>
    <s v="Population - 2022"/>
    <x v="2138"/>
    <x v="23"/>
    <x v="113"/>
    <n v="29089"/>
    <n v="4709"/>
    <b v="0"/>
    <x v="21"/>
    <b v="0"/>
    <x v="0"/>
  </r>
  <r>
    <s v="Population - 2022"/>
    <x v="712"/>
    <x v="23"/>
    <x v="114"/>
    <n v="29075"/>
    <n v="626"/>
    <b v="1"/>
    <x v="21"/>
    <b v="0"/>
    <x v="0"/>
  </r>
  <r>
    <s v="Population - 2022"/>
    <x v="712"/>
    <x v="23"/>
    <x v="116"/>
    <n v="29132"/>
    <n v="951"/>
    <b v="1"/>
    <x v="21"/>
    <b v="0"/>
    <x v="0"/>
  </r>
  <r>
    <s v="Population - 2022"/>
    <x v="2139"/>
    <x v="23"/>
    <x v="113"/>
    <n v="29090"/>
    <n v="160"/>
    <b v="0"/>
    <x v="21"/>
    <b v="0"/>
    <x v="0"/>
  </r>
  <r>
    <s v="Population - 2022"/>
    <x v="560"/>
    <x v="23"/>
    <x v="114"/>
    <n v="29076"/>
    <n v="777"/>
    <b v="1"/>
    <x v="21"/>
    <b v="0"/>
    <x v="0"/>
  </r>
  <r>
    <s v="Population - 2022"/>
    <x v="2140"/>
    <x v="23"/>
    <x v="117"/>
    <n v="29108"/>
    <n v="440"/>
    <b v="0"/>
    <x v="21"/>
    <b v="0"/>
    <x v="0"/>
  </r>
  <r>
    <s v="Population - 2022"/>
    <x v="2141"/>
    <x v="23"/>
    <x v="115"/>
    <n v="29060"/>
    <n v="325"/>
    <b v="0"/>
    <x v="21"/>
    <b v="0"/>
    <x v="0"/>
  </r>
  <r>
    <s v="Population - 2022"/>
    <x v="2142"/>
    <x v="23"/>
    <x v="115"/>
    <n v="29061"/>
    <n v="774"/>
    <b v="0"/>
    <x v="21"/>
    <b v="0"/>
    <x v="0"/>
  </r>
  <r>
    <s v="Population - 2022"/>
    <x v="2143"/>
    <x v="23"/>
    <x v="115"/>
    <n v="29064"/>
    <n v="691"/>
    <b v="0"/>
    <x v="21"/>
    <b v="0"/>
    <x v="0"/>
  </r>
  <r>
    <s v="Population - 2022"/>
    <x v="2144"/>
    <x v="23"/>
    <x v="117"/>
    <n v="29109"/>
    <n v="511"/>
    <b v="0"/>
    <x v="21"/>
    <b v="0"/>
    <x v="0"/>
  </r>
  <r>
    <s v="Population - 2022"/>
    <x v="2145"/>
    <x v="23"/>
    <x v="113"/>
    <n v="29039"/>
    <n v="292"/>
    <b v="0"/>
    <x v="21"/>
    <b v="0"/>
    <x v="0"/>
  </r>
  <r>
    <s v="Population - 2022"/>
    <x v="2146"/>
    <x v="23"/>
    <x v="113"/>
    <n v="29091"/>
    <n v="446"/>
    <b v="0"/>
    <x v="21"/>
    <b v="0"/>
    <x v="0"/>
  </r>
  <r>
    <s v="Population - 2022"/>
    <x v="2147"/>
    <x v="23"/>
    <x v="114"/>
    <n v="29077"/>
    <n v="183"/>
    <b v="0"/>
    <x v="21"/>
    <b v="0"/>
    <x v="0"/>
  </r>
  <r>
    <s v="Population - 2022"/>
    <x v="2148"/>
    <x v="23"/>
    <x v="116"/>
    <n v="29134"/>
    <n v="690"/>
    <b v="0"/>
    <x v="21"/>
    <b v="0"/>
    <x v="0"/>
  </r>
  <r>
    <s v="Population - 2022"/>
    <x v="2149"/>
    <x v="23"/>
    <x v="113"/>
    <n v="29092"/>
    <n v="581"/>
    <b v="0"/>
    <x v="21"/>
    <b v="0"/>
    <x v="0"/>
  </r>
  <r>
    <s v="Population - 2022"/>
    <x v="2150"/>
    <x v="23"/>
    <x v="118"/>
    <n v="29016"/>
    <n v="1100"/>
    <b v="0"/>
    <x v="21"/>
    <b v="0"/>
    <x v="0"/>
  </r>
  <r>
    <s v="Population - 2022"/>
    <x v="2151"/>
    <x v="23"/>
    <x v="118"/>
    <n v="29017"/>
    <n v="875"/>
    <b v="0"/>
    <x v="21"/>
    <b v="0"/>
    <x v="0"/>
  </r>
  <r>
    <s v="Population - 2022"/>
    <x v="2152"/>
    <x v="23"/>
    <x v="117"/>
    <n v="29110"/>
    <n v="357"/>
    <b v="0"/>
    <x v="21"/>
    <b v="0"/>
    <x v="0"/>
  </r>
  <r>
    <s v="Population - 2022"/>
    <x v="2153"/>
    <x v="23"/>
    <x v="113"/>
    <n v="29093"/>
    <n v="483"/>
    <b v="0"/>
    <x v="21"/>
    <b v="0"/>
    <x v="0"/>
  </r>
  <r>
    <s v="Population - 2022"/>
    <x v="2154"/>
    <x v="23"/>
    <x v="118"/>
    <n v="29018"/>
    <n v="480"/>
    <b v="0"/>
    <x v="21"/>
    <b v="0"/>
    <x v="0"/>
  </r>
  <r>
    <s v="Population - 2022"/>
    <x v="563"/>
    <x v="23"/>
    <x v="118"/>
    <n v="29019"/>
    <n v="208"/>
    <b v="1"/>
    <x v="21"/>
    <b v="0"/>
    <x v="0"/>
  </r>
  <r>
    <s v="Population - 2022"/>
    <x v="2155"/>
    <x v="23"/>
    <x v="116"/>
    <n v="29135"/>
    <n v="765"/>
    <b v="0"/>
    <x v="21"/>
    <b v="0"/>
    <x v="0"/>
  </r>
  <r>
    <s v="Population - 2022"/>
    <x v="2156"/>
    <x v="23"/>
    <x v="117"/>
    <n v="29111"/>
    <n v="379"/>
    <b v="0"/>
    <x v="21"/>
    <b v="0"/>
    <x v="0"/>
  </r>
  <r>
    <s v="Population - 2022"/>
    <x v="1282"/>
    <x v="23"/>
    <x v="116"/>
    <n v="29137"/>
    <n v="181"/>
    <b v="1"/>
    <x v="21"/>
    <b v="0"/>
    <x v="0"/>
  </r>
  <r>
    <s v="Population - 2022"/>
    <x v="2157"/>
    <x v="23"/>
    <x v="115"/>
    <n v="29136"/>
    <n v="589"/>
    <b v="0"/>
    <x v="21"/>
    <b v="0"/>
    <x v="0"/>
  </r>
  <r>
    <s v="Population - 2022"/>
    <x v="2158"/>
    <x v="23"/>
    <x v="116"/>
    <n v="29138"/>
    <n v="317"/>
    <b v="0"/>
    <x v="21"/>
    <b v="0"/>
    <x v="0"/>
  </r>
  <r>
    <s v="Population - 2022"/>
    <x v="2159"/>
    <x v="23"/>
    <x v="116"/>
    <n v="29139"/>
    <n v="104"/>
    <b v="0"/>
    <x v="21"/>
    <b v="0"/>
    <x v="0"/>
  </r>
  <r>
    <s v="Population - 2022"/>
    <x v="2160"/>
    <x v="23"/>
    <x v="118"/>
    <n v="29020"/>
    <n v="545"/>
    <b v="0"/>
    <x v="21"/>
    <b v="0"/>
    <x v="0"/>
  </r>
  <r>
    <s v="Population - 2022"/>
    <x v="1730"/>
    <x v="23"/>
    <x v="113"/>
    <n v="29094"/>
    <n v="472"/>
    <b v="1"/>
    <x v="21"/>
    <b v="0"/>
    <x v="0"/>
  </r>
  <r>
    <s v="Population - 2022"/>
    <x v="2161"/>
    <x v="23"/>
    <x v="115"/>
    <n v="29057"/>
    <n v="501"/>
    <b v="0"/>
    <x v="21"/>
    <b v="0"/>
    <x v="0"/>
  </r>
  <r>
    <s v="Population - 2022"/>
    <x v="2162"/>
    <x v="23"/>
    <x v="115"/>
    <n v="29056"/>
    <n v="205"/>
    <b v="0"/>
    <x v="21"/>
    <b v="0"/>
    <x v="0"/>
  </r>
  <r>
    <s v="Population - 2022"/>
    <x v="2163"/>
    <x v="23"/>
    <x v="115"/>
    <s v=" 29058/29065"/>
    <n v="90"/>
    <b v="0"/>
    <x v="21"/>
    <b v="0"/>
    <x v="0"/>
  </r>
  <r>
    <s v="Population - 2022"/>
    <x v="2164"/>
    <x v="23"/>
    <x v="116"/>
    <n v="29140"/>
    <n v="254"/>
    <b v="0"/>
    <x v="21"/>
    <b v="0"/>
    <x v="0"/>
  </r>
  <r>
    <s v="Population - 2022"/>
    <x v="2165"/>
    <x v="23"/>
    <x v="115"/>
    <n v="29059"/>
    <n v="131"/>
    <b v="0"/>
    <x v="21"/>
    <b v="0"/>
    <x v="0"/>
  </r>
  <r>
    <s v="Population - 2022"/>
    <x v="2166"/>
    <x v="23"/>
    <x v="113"/>
    <n v="29041"/>
    <n v="860"/>
    <b v="0"/>
    <x v="21"/>
    <b v="0"/>
    <x v="0"/>
  </r>
  <r>
    <s v="Population - 2022"/>
    <x v="2167"/>
    <x v="23"/>
    <x v="114"/>
    <n v="29141"/>
    <n v="1069"/>
    <b v="0"/>
    <x v="21"/>
    <b v="0"/>
    <x v="0"/>
  </r>
  <r>
    <s v="Population - 2022"/>
    <x v="2168"/>
    <x v="23"/>
    <x v="117"/>
    <n v="29112"/>
    <n v="1068"/>
    <b v="0"/>
    <x v="21"/>
    <b v="0"/>
    <x v="0"/>
  </r>
  <r>
    <s v="Population - 2022"/>
    <x v="2169"/>
    <x v="23"/>
    <x v="113"/>
    <n v="29095"/>
    <n v="445"/>
    <b v="1"/>
    <x v="21"/>
    <b v="0"/>
    <x v="0"/>
  </r>
  <r>
    <s v="Population - 2022"/>
    <x v="2170"/>
    <x v="23"/>
    <x v="113"/>
    <n v="29043"/>
    <n v="671"/>
    <b v="1"/>
    <x v="21"/>
    <b v="0"/>
    <x v="0"/>
  </r>
  <r>
    <s v="Population - 2022"/>
    <x v="2171"/>
    <x v="23"/>
    <x v="118"/>
    <n v="29021"/>
    <n v="253"/>
    <b v="0"/>
    <x v="21"/>
    <b v="0"/>
    <x v="0"/>
  </r>
  <r>
    <s v="Population - 2022"/>
    <x v="2172"/>
    <x v="23"/>
    <x v="118"/>
    <n v="29022"/>
    <n v="253"/>
    <b v="0"/>
    <x v="21"/>
    <b v="0"/>
    <x v="0"/>
  </r>
  <r>
    <s v="Population - 2022"/>
    <x v="2173"/>
    <x v="23"/>
    <x v="118"/>
    <n v="29023"/>
    <n v="115"/>
    <b v="0"/>
    <x v="21"/>
    <b v="0"/>
    <x v="0"/>
  </r>
  <r>
    <s v="Population - 2022"/>
    <x v="1444"/>
    <x v="23"/>
    <x v="118"/>
    <n v="29024"/>
    <n v="847"/>
    <b v="1"/>
    <x v="21"/>
    <b v="0"/>
    <x v="0"/>
  </r>
  <r>
    <s v="Population - 2022"/>
    <x v="2174"/>
    <x v="23"/>
    <x v="116"/>
    <n v="29142"/>
    <n v="104"/>
    <b v="0"/>
    <x v="21"/>
    <b v="0"/>
    <x v="0"/>
  </r>
  <r>
    <s v="Population - 2022"/>
    <x v="2175"/>
    <x v="23"/>
    <x v="117"/>
    <n v="29113"/>
    <n v="967"/>
    <b v="0"/>
    <x v="21"/>
    <b v="0"/>
    <x v="0"/>
  </r>
  <r>
    <s v="Population - 2022"/>
    <x v="2176"/>
    <x v="23"/>
    <x v="118"/>
    <n v="29025"/>
    <n v="1317"/>
    <b v="0"/>
    <x v="21"/>
    <b v="0"/>
    <x v="0"/>
  </r>
  <r>
    <s v="Population - 2022"/>
    <x v="2177"/>
    <x v="23"/>
    <x v="114"/>
    <n v="29078"/>
    <n v="517"/>
    <b v="0"/>
    <x v="21"/>
    <b v="0"/>
    <x v="0"/>
  </r>
  <r>
    <s v="Population - 2022"/>
    <x v="2178"/>
    <x v="23"/>
    <x v="117"/>
    <n v="29114"/>
    <n v="681"/>
    <b v="0"/>
    <x v="21"/>
    <b v="0"/>
    <x v="0"/>
  </r>
  <r>
    <s v="Population - 2022"/>
    <x v="2179"/>
    <x v="23"/>
    <x v="116"/>
    <n v="29143"/>
    <n v="678"/>
    <b v="0"/>
    <x v="21"/>
    <b v="0"/>
    <x v="0"/>
  </r>
  <r>
    <s v="Population - 2022"/>
    <x v="2180"/>
    <x v="23"/>
    <x v="116"/>
    <n v="29144"/>
    <n v="1617"/>
    <b v="0"/>
    <x v="21"/>
    <b v="0"/>
    <x v="0"/>
  </r>
  <r>
    <s v="Population - 2022"/>
    <x v="2181"/>
    <x v="23"/>
    <x v="117"/>
    <n v="29115"/>
    <n v="658"/>
    <b v="0"/>
    <x v="21"/>
    <b v="0"/>
    <x v="0"/>
  </r>
  <r>
    <s v="Population - 2022"/>
    <x v="2182"/>
    <x v="23"/>
    <x v="116"/>
    <n v="29145"/>
    <n v="571"/>
    <b v="0"/>
    <x v="21"/>
    <b v="0"/>
    <x v="0"/>
  </r>
  <r>
    <s v="Population - 2022"/>
    <x v="2183"/>
    <x v="23"/>
    <x v="117"/>
    <n v="29116"/>
    <n v="1605"/>
    <b v="0"/>
    <x v="21"/>
    <b v="0"/>
    <x v="0"/>
  </r>
  <r>
    <s v="Population - 2022"/>
    <x v="2184"/>
    <x v="23"/>
    <x v="113"/>
    <n v="29096"/>
    <n v="649"/>
    <b v="0"/>
    <x v="21"/>
    <b v="0"/>
    <x v="0"/>
  </r>
  <r>
    <s v="Population - 2022"/>
    <x v="70"/>
    <x v="23"/>
    <x v="116"/>
    <n v="29146"/>
    <n v="802"/>
    <b v="1"/>
    <x v="21"/>
    <b v="0"/>
    <x v="0"/>
  </r>
  <r>
    <s v="Population - 2022"/>
    <x v="2185"/>
    <x v="23"/>
    <x v="113"/>
    <n v="29097"/>
    <n v="997"/>
    <b v="0"/>
    <x v="21"/>
    <b v="0"/>
    <x v="0"/>
  </r>
  <r>
    <s v="Population - 2022"/>
    <x v="2186"/>
    <x v="23"/>
    <x v="113"/>
    <n v="29098"/>
    <n v="802"/>
    <b v="0"/>
    <x v="21"/>
    <b v="0"/>
    <x v="0"/>
  </r>
  <r>
    <s v="Population - 2022"/>
    <x v="2187"/>
    <x v="23"/>
    <x v="118"/>
    <n v="29026"/>
    <n v="299"/>
    <b v="0"/>
    <x v="21"/>
    <b v="0"/>
    <x v="0"/>
  </r>
  <r>
    <s v="Population - 2022"/>
    <x v="2188"/>
    <x v="23"/>
    <x v="118"/>
    <n v="29027"/>
    <n v="469"/>
    <b v="0"/>
    <x v="21"/>
    <b v="0"/>
    <x v="0"/>
  </r>
  <r>
    <s v="Population - 2022"/>
    <x v="2189"/>
    <x v="23"/>
    <x v="114"/>
    <n v="29028"/>
    <n v="112"/>
    <b v="0"/>
    <x v="21"/>
    <b v="0"/>
    <x v="0"/>
  </r>
  <r>
    <s v="Population - 2022"/>
    <x v="2190"/>
    <x v="23"/>
    <x v="117"/>
    <n v="29099"/>
    <n v="319"/>
    <b v="0"/>
    <x v="21"/>
    <b v="0"/>
    <x v="0"/>
  </r>
  <r>
    <s v="Population - 2022"/>
    <x v="2191"/>
    <x v="23"/>
    <x v="116"/>
    <n v="29147"/>
    <n v="1106"/>
    <b v="0"/>
    <x v="21"/>
    <b v="0"/>
    <x v="0"/>
  </r>
  <r>
    <s v="Population - 2022"/>
    <x v="2192"/>
    <x v="23"/>
    <x v="114"/>
    <n v="29079"/>
    <n v="998"/>
    <b v="0"/>
    <x v="21"/>
    <b v="0"/>
    <x v="0"/>
  </r>
  <r>
    <s v="Population - 2022"/>
    <x v="2193"/>
    <x v="23"/>
    <x v="113"/>
    <n v="29100"/>
    <n v="432"/>
    <b v="0"/>
    <x v="21"/>
    <b v="0"/>
    <x v="0"/>
  </r>
  <r>
    <s v="Population - 2022"/>
    <x v="1297"/>
    <x v="23"/>
    <x v="117"/>
    <n v="29117"/>
    <n v="545"/>
    <b v="1"/>
    <x v="21"/>
    <b v="0"/>
    <x v="0"/>
  </r>
  <r>
    <s v="Population - 2022"/>
    <x v="2194"/>
    <x v="23"/>
    <x v="115"/>
    <n v="29062"/>
    <n v="255"/>
    <b v="0"/>
    <x v="21"/>
    <b v="0"/>
    <x v="0"/>
  </r>
  <r>
    <s v="Population - 2022"/>
    <x v="2195"/>
    <x v="23"/>
    <x v="118"/>
    <n v="29029"/>
    <n v="1301"/>
    <b v="0"/>
    <x v="21"/>
    <b v="0"/>
    <x v="0"/>
  </r>
  <r>
    <s v="Population - 2022"/>
    <x v="2196"/>
    <x v="23"/>
    <x v="113"/>
    <n v="29101"/>
    <n v="366"/>
    <b v="0"/>
    <x v="21"/>
    <b v="0"/>
    <x v="0"/>
  </r>
  <r>
    <s v="Population - 2022"/>
    <x v="2197"/>
    <x v="23"/>
    <x v="115"/>
    <n v="29063"/>
    <n v="221"/>
    <b v="0"/>
    <x v="21"/>
    <b v="0"/>
    <x v="0"/>
  </r>
  <r>
    <s v="Population - 2022"/>
    <x v="2198"/>
    <x v="23"/>
    <x v="113"/>
    <n v="29046"/>
    <n v="562"/>
    <b v="0"/>
    <x v="21"/>
    <b v="0"/>
    <x v="0"/>
  </r>
  <r>
    <s v="Population - 2022"/>
    <x v="2199"/>
    <x v="23"/>
    <x v="116"/>
    <n v="29148"/>
    <n v="1278"/>
    <b v="0"/>
    <x v="21"/>
    <b v="0"/>
    <x v="0"/>
  </r>
  <r>
    <s v="Population - 2022"/>
    <x v="2200"/>
    <x v="23"/>
    <x v="115"/>
    <n v="29149"/>
    <n v="808"/>
    <b v="0"/>
    <x v="21"/>
    <b v="0"/>
    <x v="0"/>
  </r>
  <r>
    <s v="Population - 2022"/>
    <x v="2201"/>
    <x v="23"/>
    <x v="116"/>
    <s v=" 29150/29130"/>
    <n v="169"/>
    <b v="0"/>
    <x v="21"/>
    <b v="0"/>
    <x v="0"/>
  </r>
  <r>
    <s v="Population - 2022"/>
    <x v="2202"/>
    <x v="23"/>
    <x v="114"/>
    <n v="29048"/>
    <n v="596"/>
    <b v="0"/>
    <x v="21"/>
    <b v="0"/>
    <x v="0"/>
  </r>
  <r>
    <s v="Population - 2022"/>
    <x v="2203"/>
    <x v="23"/>
    <x v="114"/>
    <n v="29080"/>
    <n v="504"/>
    <b v="0"/>
    <x v="21"/>
    <b v="0"/>
    <x v="0"/>
  </r>
  <r>
    <s v="Population - 2022"/>
    <x v="2204"/>
    <x v="23"/>
    <x v="118"/>
    <n v="29030"/>
    <n v="253"/>
    <b v="0"/>
    <x v="21"/>
    <b v="0"/>
    <x v="0"/>
  </r>
  <r>
    <s v="Population - 2022"/>
    <x v="2205"/>
    <x v="23"/>
    <x v="114"/>
    <n v="29049"/>
    <n v="443"/>
    <b v="0"/>
    <x v="21"/>
    <b v="0"/>
    <x v="0"/>
  </r>
  <r>
    <s v="Population - 2022"/>
    <x v="2206"/>
    <x v="23"/>
    <x v="118"/>
    <n v="29031"/>
    <n v="501"/>
    <b v="0"/>
    <x v="21"/>
    <b v="0"/>
    <x v="0"/>
  </r>
  <r>
    <s v="Population - 2022"/>
    <x v="2207"/>
    <x v="23"/>
    <x v="116"/>
    <n v="29151"/>
    <n v="521"/>
    <b v="0"/>
    <x v="21"/>
    <b v="0"/>
    <x v="0"/>
  </r>
  <r>
    <s v="Population - 2022"/>
    <x v="2208"/>
    <x v="23"/>
    <x v="115"/>
    <n v="29152"/>
    <n v="969"/>
    <b v="0"/>
    <x v="21"/>
    <b v="0"/>
    <x v="0"/>
  </r>
  <r>
    <s v="Population - 2022"/>
    <x v="2044"/>
    <x v="23"/>
    <x v="117"/>
    <n v="29118"/>
    <n v="1222"/>
    <b v="1"/>
    <x v="21"/>
    <b v="0"/>
    <x v="0"/>
  </r>
  <r>
    <s v="Population - 2022"/>
    <x v="2209"/>
    <x v="23"/>
    <x v="117"/>
    <n v="29032"/>
    <n v="1165"/>
    <b v="0"/>
    <x v="21"/>
    <b v="0"/>
    <x v="0"/>
  </r>
  <r>
    <s v="Population - 2022"/>
    <x v="2210"/>
    <x v="23"/>
    <x v="115"/>
    <n v="29153"/>
    <n v="167"/>
    <b v="0"/>
    <x v="21"/>
    <b v="0"/>
    <x v="0"/>
  </r>
  <r>
    <s v="Population - 2022"/>
    <x v="2211"/>
    <x v="23"/>
    <x v="114"/>
    <n v="29081"/>
    <n v="637"/>
    <b v="0"/>
    <x v="21"/>
    <b v="0"/>
    <x v="0"/>
  </r>
  <r>
    <s v="Population - 2022"/>
    <x v="2212"/>
    <x v="23"/>
    <x v="117"/>
    <n v="29119"/>
    <n v="2601"/>
    <b v="0"/>
    <x v="21"/>
    <b v="0"/>
    <x v="0"/>
  </r>
  <r>
    <s v="Population - 2022"/>
    <x v="2213"/>
    <x v="23"/>
    <x v="113"/>
    <n v="29102"/>
    <n v="173"/>
    <b v="0"/>
    <x v="21"/>
    <b v="0"/>
    <x v="0"/>
  </r>
  <r>
    <s v="Population - 2022"/>
    <x v="2214"/>
    <x v="23"/>
    <x v="114"/>
    <n v="29082"/>
    <n v="371"/>
    <b v="0"/>
    <x v="21"/>
    <b v="0"/>
    <x v="0"/>
  </r>
  <r>
    <s v="Population - 2022"/>
    <x v="2215"/>
    <x v="23"/>
    <x v="117"/>
    <n v="29120"/>
    <n v="465"/>
    <b v="0"/>
    <x v="21"/>
    <b v="0"/>
    <x v="0"/>
  </r>
  <r>
    <s v="Population - 2022"/>
    <x v="2216"/>
    <x v="23"/>
    <x v="117"/>
    <n v="29121"/>
    <n v="1707"/>
    <b v="0"/>
    <x v="21"/>
    <b v="0"/>
    <x v="0"/>
  </r>
  <r>
    <s v="Population - 2022"/>
    <x v="2217"/>
    <x v="23"/>
    <x v="117"/>
    <n v="29122"/>
    <n v="344"/>
    <b v="0"/>
    <x v="21"/>
    <b v="0"/>
    <x v="0"/>
  </r>
  <r>
    <s v="Population - 2022"/>
    <x v="2218"/>
    <x v="23"/>
    <x v="114"/>
    <n v="29083"/>
    <n v="1556"/>
    <b v="0"/>
    <x v="21"/>
    <b v="0"/>
    <x v="0"/>
  </r>
  <r>
    <s v="Population - 2022"/>
    <x v="2219"/>
    <x v="23"/>
    <x v="117"/>
    <n v="29123"/>
    <n v="514"/>
    <b v="0"/>
    <x v="21"/>
    <b v="0"/>
    <x v="0"/>
  </r>
  <r>
    <s v="Population - 2022"/>
    <x v="2220"/>
    <x v="23"/>
    <x v="116"/>
    <n v="29154"/>
    <n v="1714"/>
    <b v="0"/>
    <x v="21"/>
    <b v="0"/>
    <x v="0"/>
  </r>
  <r>
    <s v="Population - 2022"/>
    <x v="2221"/>
    <x v="23"/>
    <x v="116"/>
    <n v="29004"/>
    <n v="6205"/>
    <b v="0"/>
    <x v="21"/>
    <b v="0"/>
    <x v="0"/>
  </r>
  <r>
    <s v="Population - 2022"/>
    <x v="522"/>
    <x v="24"/>
    <x v="119"/>
    <n v="11019"/>
    <n v="690"/>
    <b v="1"/>
    <x v="1"/>
    <b v="0"/>
    <x v="0"/>
  </r>
  <r>
    <s v="Population - 2022"/>
    <x v="2222"/>
    <x v="24"/>
    <x v="119"/>
    <n v="11024"/>
    <n v="443"/>
    <b v="0"/>
    <x v="1"/>
    <b v="0"/>
    <x v="0"/>
  </r>
  <r>
    <s v="Population - 2022"/>
    <x v="2223"/>
    <x v="24"/>
    <x v="119"/>
    <n v="11029"/>
    <n v="872"/>
    <b v="0"/>
    <x v="1"/>
    <b v="0"/>
    <x v="0"/>
  </r>
  <r>
    <s v="Population - 2022"/>
    <x v="2224"/>
    <x v="24"/>
    <x v="119"/>
    <n v="11034"/>
    <n v="279"/>
    <b v="0"/>
    <x v="1"/>
    <b v="0"/>
    <x v="0"/>
  </r>
  <r>
    <s v="Population - 2022"/>
    <x v="2225"/>
    <x v="24"/>
    <x v="119"/>
    <n v="11039"/>
    <n v="191"/>
    <b v="0"/>
    <x v="1"/>
    <b v="0"/>
    <x v="0"/>
  </r>
  <r>
    <s v="Population - 2022"/>
    <x v="2226"/>
    <x v="24"/>
    <x v="119"/>
    <n v="11042"/>
    <n v="346"/>
    <b v="0"/>
    <x v="1"/>
    <b v="0"/>
    <x v="0"/>
  </r>
  <r>
    <s v="Population - 2022"/>
    <x v="2227"/>
    <x v="24"/>
    <x v="120"/>
    <n v="11045"/>
    <n v="11474"/>
    <b v="0"/>
    <x v="20"/>
    <b v="0"/>
    <x v="0"/>
  </r>
  <r>
    <s v="Population - 2022"/>
    <x v="2228"/>
    <x v="24"/>
    <x v="120"/>
    <n v="11047"/>
    <n v="16438"/>
    <b v="0"/>
    <x v="20"/>
    <b v="0"/>
    <x v="0"/>
  </r>
  <r>
    <s v="Population - 2022"/>
    <x v="2229"/>
    <x v="24"/>
    <x v="119"/>
    <n v="11090"/>
    <n v="1088"/>
    <b v="0"/>
    <x v="4"/>
    <b v="0"/>
    <x v="0"/>
  </r>
  <r>
    <s v="Population - 2022"/>
    <x v="2230"/>
    <x v="24"/>
    <x v="121"/>
    <n v="11049"/>
    <n v="2364"/>
    <b v="0"/>
    <x v="4"/>
    <b v="0"/>
    <x v="0"/>
  </r>
  <r>
    <s v="Population - 2022"/>
    <x v="2231"/>
    <x v="24"/>
    <x v="122"/>
    <n v="11043"/>
    <n v="2098"/>
    <b v="0"/>
    <x v="4"/>
    <b v="0"/>
    <x v="0"/>
  </r>
  <r>
    <s v="Population - 2022"/>
    <x v="2232"/>
    <x v="24"/>
    <x v="122"/>
    <n v="11050"/>
    <n v="1135"/>
    <b v="0"/>
    <x v="4"/>
    <b v="0"/>
    <x v="0"/>
  </r>
  <r>
    <s v="Population - 2022"/>
    <x v="2233"/>
    <x v="24"/>
    <x v="123"/>
    <n v="11069"/>
    <n v="880"/>
    <b v="0"/>
    <x v="4"/>
    <b v="0"/>
    <x v="0"/>
  </r>
  <r>
    <s v="Population - 2022"/>
    <x v="2234"/>
    <x v="24"/>
    <x v="119"/>
    <n v="11070"/>
    <n v="2771"/>
    <b v="0"/>
    <x v="4"/>
    <b v="0"/>
    <x v="0"/>
  </r>
  <r>
    <s v="Population - 2022"/>
    <x v="2235"/>
    <x v="24"/>
    <x v="119"/>
    <n v="11020"/>
    <n v="223"/>
    <b v="1"/>
    <x v="4"/>
    <b v="0"/>
    <x v="0"/>
  </r>
  <r>
    <s v="Population - 2022"/>
    <x v="2236"/>
    <x v="24"/>
    <x v="123"/>
    <n v="11071"/>
    <n v="572"/>
    <b v="0"/>
    <x v="4"/>
    <b v="0"/>
    <x v="0"/>
  </r>
  <r>
    <s v="Population - 2022"/>
    <x v="111"/>
    <x v="24"/>
    <x v="123"/>
    <n v="11072"/>
    <n v="791"/>
    <b v="1"/>
    <x v="4"/>
    <b v="0"/>
    <x v="0"/>
  </r>
  <r>
    <s v="Population - 2022"/>
    <x v="2237"/>
    <x v="24"/>
    <x v="119"/>
    <n v="11021"/>
    <n v="642"/>
    <b v="0"/>
    <x v="4"/>
    <b v="0"/>
    <x v="0"/>
  </r>
  <r>
    <s v="Population - 2022"/>
    <x v="2238"/>
    <x v="24"/>
    <x v="121"/>
    <n v="11051"/>
    <n v="1181"/>
    <b v="0"/>
    <x v="4"/>
    <b v="0"/>
    <x v="0"/>
  </r>
  <r>
    <s v="Population - 2022"/>
    <x v="440"/>
    <x v="24"/>
    <x v="119"/>
    <n v="11022"/>
    <n v="339"/>
    <b v="1"/>
    <x v="4"/>
    <b v="0"/>
    <x v="0"/>
  </r>
  <r>
    <s v="Population - 2022"/>
    <x v="2239"/>
    <x v="24"/>
    <x v="119"/>
    <n v="11023"/>
    <n v="280"/>
    <b v="0"/>
    <x v="4"/>
    <b v="0"/>
    <x v="0"/>
  </r>
  <r>
    <s v="Population - 2022"/>
    <x v="2240"/>
    <x v="24"/>
    <x v="123"/>
    <n v="11073"/>
    <n v="441"/>
    <b v="0"/>
    <x v="4"/>
    <b v="0"/>
    <x v="0"/>
  </r>
  <r>
    <s v="Population - 2022"/>
    <x v="2241"/>
    <x v="24"/>
    <x v="119"/>
    <n v="11025"/>
    <n v="482"/>
    <b v="0"/>
    <x v="4"/>
    <b v="0"/>
    <x v="0"/>
  </r>
  <r>
    <s v="Population - 2022"/>
    <x v="2242"/>
    <x v="24"/>
    <x v="123"/>
    <n v="11074"/>
    <n v="2228"/>
    <b v="0"/>
    <x v="4"/>
    <b v="0"/>
    <x v="0"/>
  </r>
  <r>
    <s v="Population - 2022"/>
    <x v="555"/>
    <x v="24"/>
    <x v="119"/>
    <n v="11052"/>
    <n v="1036"/>
    <b v="1"/>
    <x v="4"/>
    <b v="0"/>
    <x v="0"/>
  </r>
  <r>
    <s v="Population - 2022"/>
    <x v="2243"/>
    <x v="24"/>
    <x v="119"/>
    <n v="11026"/>
    <n v="4934"/>
    <b v="0"/>
    <x v="4"/>
    <b v="0"/>
    <x v="0"/>
  </r>
  <r>
    <s v="Population - 2022"/>
    <x v="2244"/>
    <x v="24"/>
    <x v="119"/>
    <n v="11001"/>
    <n v="2224"/>
    <b v="0"/>
    <x v="4"/>
    <b v="0"/>
    <x v="0"/>
  </r>
  <r>
    <s v="Population - 2022"/>
    <x v="2245"/>
    <x v="24"/>
    <x v="123"/>
    <n v="11082"/>
    <n v="578"/>
    <b v="0"/>
    <x v="4"/>
    <b v="0"/>
    <x v="0"/>
  </r>
  <r>
    <s v="Population - 2022"/>
    <x v="2246"/>
    <x v="24"/>
    <x v="123"/>
    <n v="11075"/>
    <n v="552"/>
    <b v="0"/>
    <x v="4"/>
    <b v="0"/>
    <x v="0"/>
  </r>
  <r>
    <s v="Population - 2022"/>
    <x v="2247"/>
    <x v="24"/>
    <x v="123"/>
    <n v="11076"/>
    <n v="514"/>
    <b v="0"/>
    <x v="4"/>
    <b v="0"/>
    <x v="0"/>
  </r>
  <r>
    <s v="Population - 2022"/>
    <x v="2248"/>
    <x v="24"/>
    <x v="119"/>
    <n v="11061"/>
    <n v="582"/>
    <b v="0"/>
    <x v="4"/>
    <b v="0"/>
    <x v="0"/>
  </r>
  <r>
    <s v="Population - 2022"/>
    <x v="93"/>
    <x v="24"/>
    <x v="119"/>
    <n v="11062"/>
    <n v="370"/>
    <b v="1"/>
    <x v="4"/>
    <b v="0"/>
    <x v="0"/>
  </r>
  <r>
    <s v="Population - 2022"/>
    <x v="2249"/>
    <x v="24"/>
    <x v="119"/>
    <n v="11027"/>
    <n v="421"/>
    <b v="0"/>
    <x v="4"/>
    <b v="0"/>
    <x v="0"/>
  </r>
  <r>
    <s v="Population - 2022"/>
    <x v="2250"/>
    <x v="24"/>
    <x v="124"/>
    <n v="11007"/>
    <n v="1283"/>
    <b v="0"/>
    <x v="4"/>
    <b v="0"/>
    <x v="0"/>
  </r>
  <r>
    <s v="Population - 2022"/>
    <x v="2251"/>
    <x v="24"/>
    <x v="119"/>
    <n v="11053"/>
    <n v="1987"/>
    <b v="0"/>
    <x v="4"/>
    <b v="0"/>
    <x v="0"/>
  </r>
  <r>
    <s v="Population - 2022"/>
    <x v="1722"/>
    <x v="24"/>
    <x v="122"/>
    <n v="11008"/>
    <n v="14119"/>
    <b v="1"/>
    <x v="4"/>
    <b v="0"/>
    <x v="0"/>
  </r>
  <r>
    <s v="Population - 2022"/>
    <x v="2252"/>
    <x v="24"/>
    <x v="119"/>
    <n v="11004"/>
    <n v="1384"/>
    <b v="0"/>
    <x v="4"/>
    <b v="0"/>
    <x v="0"/>
  </r>
  <r>
    <s v="Population - 2022"/>
    <x v="2253"/>
    <x v="24"/>
    <x v="120"/>
    <n v="11044"/>
    <n v="6202"/>
    <b v="0"/>
    <x v="4"/>
    <b v="0"/>
    <x v="0"/>
  </r>
  <r>
    <s v="Population - 2022"/>
    <x v="2254"/>
    <x v="24"/>
    <x v="124"/>
    <n v="11009"/>
    <n v="10639"/>
    <b v="0"/>
    <x v="4"/>
    <b v="0"/>
    <x v="0"/>
  </r>
  <r>
    <s v="Population - 2022"/>
    <x v="2255"/>
    <x v="24"/>
    <x v="124"/>
    <n v="11010"/>
    <n v="8542"/>
    <b v="0"/>
    <x v="4"/>
    <b v="0"/>
    <x v="0"/>
  </r>
  <r>
    <s v="Population - 2022"/>
    <x v="2256"/>
    <x v="24"/>
    <x v="123"/>
    <n v="11077"/>
    <n v="1054"/>
    <b v="0"/>
    <x v="4"/>
    <b v="0"/>
    <x v="0"/>
  </r>
  <r>
    <s v="Population - 2022"/>
    <x v="2257"/>
    <x v="24"/>
    <x v="123"/>
    <n v="11078"/>
    <n v="815"/>
    <b v="0"/>
    <x v="4"/>
    <b v="0"/>
    <x v="0"/>
  </r>
  <r>
    <s v="Population - 2022"/>
    <x v="2258"/>
    <x v="24"/>
    <x v="119"/>
    <n v="11028"/>
    <n v="461"/>
    <b v="0"/>
    <x v="4"/>
    <b v="0"/>
    <x v="0"/>
  </r>
  <r>
    <s v="Population - 2022"/>
    <x v="2259"/>
    <x v="24"/>
    <x v="120"/>
    <n v="11005"/>
    <n v="690"/>
    <b v="0"/>
    <x v="4"/>
    <b v="0"/>
    <x v="0"/>
  </r>
  <r>
    <s v="Population - 2022"/>
    <x v="2260"/>
    <x v="24"/>
    <x v="119"/>
    <n v="11079"/>
    <n v="1278"/>
    <b v="0"/>
    <x v="4"/>
    <b v="0"/>
    <x v="0"/>
  </r>
  <r>
    <s v="Population - 2022"/>
    <x v="2261"/>
    <x v="24"/>
    <x v="123"/>
    <n v="11080"/>
    <n v="580"/>
    <b v="0"/>
    <x v="4"/>
    <b v="0"/>
    <x v="0"/>
  </r>
  <r>
    <s v="Population - 2022"/>
    <x v="2262"/>
    <x v="24"/>
    <x v="123"/>
    <n v="11081"/>
    <n v="4879"/>
    <b v="0"/>
    <x v="4"/>
    <b v="0"/>
    <x v="0"/>
  </r>
  <r>
    <s v="Population - 2022"/>
    <x v="2263"/>
    <x v="24"/>
    <x v="122"/>
    <n v="11054"/>
    <n v="2252"/>
    <b v="0"/>
    <x v="4"/>
    <b v="0"/>
    <x v="0"/>
  </r>
  <r>
    <s v="Population - 2022"/>
    <x v="2264"/>
    <x v="24"/>
    <x v="122"/>
    <n v="11011"/>
    <n v="4039"/>
    <b v="0"/>
    <x v="4"/>
    <b v="0"/>
    <x v="0"/>
  </r>
  <r>
    <s v="Population - 2022"/>
    <x v="2265"/>
    <x v="24"/>
    <x v="123"/>
    <n v="11083"/>
    <n v="421"/>
    <b v="1"/>
    <x v="4"/>
    <b v="0"/>
    <x v="0"/>
  </r>
  <r>
    <s v="Population - 2022"/>
    <x v="2266"/>
    <x v="24"/>
    <x v="123"/>
    <n v="11084"/>
    <n v="1366"/>
    <b v="0"/>
    <x v="4"/>
    <b v="0"/>
    <x v="0"/>
  </r>
  <r>
    <s v="Population - 2022"/>
    <x v="2267"/>
    <x v="24"/>
    <x v="123"/>
    <n v="11085"/>
    <n v="2294"/>
    <b v="0"/>
    <x v="4"/>
    <b v="0"/>
    <x v="0"/>
  </r>
  <r>
    <s v="Population - 2022"/>
    <x v="2268"/>
    <x v="24"/>
    <x v="119"/>
    <n v="11063"/>
    <n v="324"/>
    <b v="0"/>
    <x v="4"/>
    <b v="0"/>
    <x v="0"/>
  </r>
  <r>
    <s v="Population - 2022"/>
    <x v="2269"/>
    <x v="24"/>
    <x v="120"/>
    <n v="11006"/>
    <n v="1306"/>
    <b v="0"/>
    <x v="4"/>
    <b v="0"/>
    <x v="0"/>
  </r>
  <r>
    <s v="Population - 2022"/>
    <x v="289"/>
    <x v="24"/>
    <x v="119"/>
    <n v="11064"/>
    <n v="429"/>
    <b v="1"/>
    <x v="4"/>
    <b v="0"/>
    <x v="0"/>
  </r>
  <r>
    <s v="Population - 2022"/>
    <x v="1330"/>
    <x v="24"/>
    <x v="124"/>
    <n v="11012"/>
    <n v="1305"/>
    <b v="1"/>
    <x v="4"/>
    <b v="0"/>
    <x v="0"/>
  </r>
  <r>
    <s v="Population - 2022"/>
    <x v="2270"/>
    <x v="24"/>
    <x v="123"/>
    <n v="11086"/>
    <n v="604"/>
    <b v="1"/>
    <x v="4"/>
    <b v="0"/>
    <x v="0"/>
  </r>
  <r>
    <s v="Population - 2022"/>
    <x v="2271"/>
    <x v="24"/>
    <x v="124"/>
    <n v="11013"/>
    <n v="1842"/>
    <b v="0"/>
    <x v="4"/>
    <b v="0"/>
    <x v="0"/>
  </r>
  <r>
    <s v="Population - 2022"/>
    <x v="2272"/>
    <x v="24"/>
    <x v="124"/>
    <n v="11014"/>
    <n v="1907"/>
    <b v="1"/>
    <x v="4"/>
    <b v="0"/>
    <x v="0"/>
  </r>
  <r>
    <s v="Population - 2022"/>
    <x v="2273"/>
    <x v="24"/>
    <x v="119"/>
    <n v="11030"/>
    <n v="443"/>
    <b v="0"/>
    <x v="4"/>
    <b v="0"/>
    <x v="0"/>
  </r>
  <r>
    <s v="Population - 2022"/>
    <x v="2274"/>
    <x v="24"/>
    <x v="119"/>
    <n v="11065"/>
    <n v="216"/>
    <b v="0"/>
    <x v="4"/>
    <b v="0"/>
    <x v="0"/>
  </r>
  <r>
    <s v="Population - 2022"/>
    <x v="2275"/>
    <x v="24"/>
    <x v="123"/>
    <n v="11087"/>
    <n v="695"/>
    <b v="0"/>
    <x v="4"/>
    <b v="0"/>
    <x v="0"/>
  </r>
  <r>
    <s v="Population - 2022"/>
    <x v="2276"/>
    <x v="24"/>
    <x v="119"/>
    <n v="11031"/>
    <n v="503"/>
    <b v="0"/>
    <x v="4"/>
    <b v="0"/>
    <x v="0"/>
  </r>
  <r>
    <s v="Population - 2022"/>
    <x v="2277"/>
    <x v="24"/>
    <x v="119"/>
    <n v="11032"/>
    <n v="485"/>
    <b v="0"/>
    <x v="4"/>
    <b v="0"/>
    <x v="0"/>
  </r>
  <r>
    <s v="Population - 2022"/>
    <x v="2278"/>
    <x v="24"/>
    <x v="119"/>
    <n v="11033"/>
    <n v="793"/>
    <b v="0"/>
    <x v="4"/>
    <b v="0"/>
    <x v="0"/>
  </r>
  <r>
    <s v="Population - 2022"/>
    <x v="2279"/>
    <x v="24"/>
    <x v="120"/>
    <n v="11046"/>
    <n v="572"/>
    <b v="0"/>
    <x v="4"/>
    <b v="0"/>
    <x v="0"/>
  </r>
  <r>
    <s v="Population - 2022"/>
    <x v="2280"/>
    <x v="24"/>
    <x v="119"/>
    <n v="11066"/>
    <n v="423"/>
    <b v="0"/>
    <x v="4"/>
    <b v="0"/>
    <x v="0"/>
  </r>
  <r>
    <s v="Population - 2022"/>
    <x v="2281"/>
    <x v="24"/>
    <x v="119"/>
    <n v="11035"/>
    <n v="662"/>
    <b v="0"/>
    <x v="4"/>
    <b v="0"/>
    <x v="0"/>
  </r>
  <r>
    <s v="Population - 2022"/>
    <x v="2282"/>
    <x v="24"/>
    <x v="121"/>
    <n v="11055"/>
    <n v="31768"/>
    <b v="0"/>
    <x v="4"/>
    <b v="0"/>
    <x v="0"/>
  </r>
  <r>
    <s v="Population - 2022"/>
    <x v="2283"/>
    <x v="24"/>
    <x v="121"/>
    <n v="11002"/>
    <n v="3720"/>
    <b v="0"/>
    <x v="4"/>
    <b v="0"/>
    <x v="0"/>
  </r>
  <r>
    <s v="Population - 2022"/>
    <x v="1028"/>
    <x v="24"/>
    <x v="119"/>
    <n v="11036"/>
    <n v="440"/>
    <b v="1"/>
    <x v="4"/>
    <b v="0"/>
    <x v="0"/>
  </r>
  <r>
    <s v="Population - 2022"/>
    <x v="462"/>
    <x v="24"/>
    <x v="119"/>
    <n v="11037"/>
    <n v="1023"/>
    <b v="1"/>
    <x v="4"/>
    <b v="0"/>
    <x v="0"/>
  </r>
  <r>
    <s v="Population - 2022"/>
    <x v="2284"/>
    <x v="24"/>
    <x v="119"/>
    <n v="11038"/>
    <n v="814"/>
    <b v="0"/>
    <x v="4"/>
    <b v="0"/>
    <x v="0"/>
  </r>
  <r>
    <s v="Population - 2022"/>
    <x v="2285"/>
    <x v="24"/>
    <x v="119"/>
    <n v="11067"/>
    <n v="2310"/>
    <b v="0"/>
    <x v="4"/>
    <b v="0"/>
    <x v="0"/>
  </r>
  <r>
    <s v="Population - 2022"/>
    <x v="2286"/>
    <x v="24"/>
    <x v="120"/>
    <n v="11056"/>
    <n v="1278"/>
    <b v="0"/>
    <x v="4"/>
    <b v="0"/>
    <x v="0"/>
  </r>
  <r>
    <s v="Population - 2022"/>
    <x v="2287"/>
    <x v="24"/>
    <x v="123"/>
    <n v="11088"/>
    <n v="514"/>
    <b v="0"/>
    <x v="4"/>
    <b v="0"/>
    <x v="0"/>
  </r>
  <r>
    <s v="Population - 2022"/>
    <x v="2288"/>
    <x v="24"/>
    <x v="122"/>
    <n v="11015"/>
    <n v="1094"/>
    <b v="0"/>
    <x v="4"/>
    <b v="0"/>
    <x v="0"/>
  </r>
  <r>
    <s v="Population - 2022"/>
    <x v="2289"/>
    <x v="24"/>
    <x v="119"/>
    <n v="11057"/>
    <n v="702"/>
    <b v="0"/>
    <x v="4"/>
    <b v="0"/>
    <x v="0"/>
  </r>
  <r>
    <s v="Population - 2022"/>
    <x v="2290"/>
    <x v="24"/>
    <x v="123"/>
    <n v="11089"/>
    <n v="1661"/>
    <b v="0"/>
    <x v="4"/>
    <b v="0"/>
    <x v="0"/>
  </r>
  <r>
    <s v="Population - 2022"/>
    <x v="2291"/>
    <x v="24"/>
    <x v="124"/>
    <n v="11016"/>
    <n v="11843"/>
    <b v="0"/>
    <x v="4"/>
    <b v="0"/>
    <x v="0"/>
  </r>
  <r>
    <s v="Population - 2022"/>
    <x v="2292"/>
    <x v="24"/>
    <x v="124"/>
    <n v="11017"/>
    <n v="1874"/>
    <b v="0"/>
    <x v="4"/>
    <b v="0"/>
    <x v="0"/>
  </r>
  <r>
    <s v="Population - 2022"/>
    <x v="2293"/>
    <x v="24"/>
    <x v="122"/>
    <n v="11018"/>
    <n v="1676"/>
    <b v="1"/>
    <x v="4"/>
    <b v="0"/>
    <x v="0"/>
  </r>
  <r>
    <s v="Population - 2022"/>
    <x v="2294"/>
    <x v="24"/>
    <x v="120"/>
    <n v="11058"/>
    <n v="1925"/>
    <b v="0"/>
    <x v="4"/>
    <b v="0"/>
    <x v="0"/>
  </r>
  <r>
    <s v="Population - 2022"/>
    <x v="2295"/>
    <x v="24"/>
    <x v="120"/>
    <n v="11059"/>
    <n v="753"/>
    <b v="0"/>
    <x v="4"/>
    <b v="0"/>
    <x v="0"/>
  </r>
  <r>
    <s v="Population - 2022"/>
    <x v="2296"/>
    <x v="24"/>
    <x v="119"/>
    <n v="11040"/>
    <n v="428"/>
    <b v="0"/>
    <x v="4"/>
    <b v="0"/>
    <x v="0"/>
  </r>
  <r>
    <s v="Population - 2022"/>
    <x v="2297"/>
    <x v="24"/>
    <x v="122"/>
    <n v="11048"/>
    <n v="5489"/>
    <b v="0"/>
    <x v="4"/>
    <b v="0"/>
    <x v="0"/>
  </r>
  <r>
    <s v="Population - 2022"/>
    <x v="2298"/>
    <x v="24"/>
    <x v="119"/>
    <n v="11068"/>
    <n v="247"/>
    <b v="0"/>
    <x v="4"/>
    <b v="0"/>
    <x v="0"/>
  </r>
  <r>
    <s v="Population - 2022"/>
    <x v="2299"/>
    <x v="24"/>
    <x v="123"/>
    <n v="11091"/>
    <n v="1444"/>
    <b v="0"/>
    <x v="4"/>
    <b v="0"/>
    <x v="0"/>
  </r>
  <r>
    <s v="Population - 2022"/>
    <x v="2300"/>
    <x v="24"/>
    <x v="119"/>
    <n v="11041"/>
    <n v="992"/>
    <b v="0"/>
    <x v="4"/>
    <b v="0"/>
    <x v="0"/>
  </r>
  <r>
    <s v="Population - 2022"/>
    <x v="2301"/>
    <x v="24"/>
    <x v="122"/>
    <n v="11060"/>
    <n v="1485"/>
    <b v="0"/>
    <x v="4"/>
    <b v="0"/>
    <x v="0"/>
  </r>
  <r>
    <s v="Population - 2022"/>
    <x v="2302"/>
    <x v="24"/>
    <x v="123"/>
    <n v="11092"/>
    <n v="9177"/>
    <b v="0"/>
    <x v="4"/>
    <b v="0"/>
    <x v="0"/>
  </r>
  <r>
    <s v="Population - 2022"/>
    <x v="2303"/>
    <x v="24"/>
    <x v="123"/>
    <n v="11003"/>
    <n v="1386"/>
    <b v="0"/>
    <x v="4"/>
    <b v="0"/>
    <x v="0"/>
  </r>
  <r>
    <s v="Population - 2022"/>
    <x v="2304"/>
    <x v="25"/>
    <x v="125"/>
    <n v="34034"/>
    <n v="319"/>
    <b v="0"/>
    <x v="1"/>
    <b v="0"/>
    <x v="1"/>
  </r>
  <r>
    <s v="Population - 2022"/>
    <x v="2305"/>
    <x v="25"/>
    <x v="126"/>
    <n v="34047"/>
    <n v="1267"/>
    <b v="0"/>
    <x v="1"/>
    <b v="0"/>
    <x v="1"/>
  </r>
  <r>
    <s v="Population - 2022"/>
    <x v="2306"/>
    <x v="25"/>
    <x v="126"/>
    <n v="34020"/>
    <n v="575"/>
    <b v="0"/>
    <x v="1"/>
    <b v="0"/>
    <x v="1"/>
  </r>
  <r>
    <s v="Population - 2022"/>
    <x v="2307"/>
    <x v="25"/>
    <x v="125"/>
    <n v="34035"/>
    <n v="385"/>
    <b v="0"/>
    <x v="1"/>
    <b v="0"/>
    <x v="1"/>
  </r>
  <r>
    <s v="Population - 2022"/>
    <x v="2308"/>
    <x v="25"/>
    <x v="125"/>
    <n v="34021"/>
    <n v="1587"/>
    <b v="0"/>
    <x v="1"/>
    <b v="0"/>
    <x v="1"/>
  </r>
  <r>
    <s v="Population - 2022"/>
    <x v="2309"/>
    <x v="25"/>
    <x v="125"/>
    <n v="34022"/>
    <n v="313"/>
    <b v="0"/>
    <x v="1"/>
    <b v="0"/>
    <x v="1"/>
  </r>
  <r>
    <s v="Population - 2022"/>
    <x v="2310"/>
    <x v="25"/>
    <x v="127"/>
    <n v="34005"/>
    <n v="978"/>
    <b v="0"/>
    <x v="1"/>
    <b v="0"/>
    <x v="1"/>
  </r>
  <r>
    <s v="Population - 2022"/>
    <x v="2311"/>
    <x v="25"/>
    <x v="126"/>
    <n v="34048"/>
    <n v="1554"/>
    <b v="0"/>
    <x v="1"/>
    <b v="0"/>
    <x v="1"/>
  </r>
  <r>
    <s v="Population - 2022"/>
    <x v="2312"/>
    <x v="25"/>
    <x v="125"/>
    <n v="34023"/>
    <n v="271"/>
    <b v="0"/>
    <x v="1"/>
    <b v="0"/>
    <x v="1"/>
  </r>
  <r>
    <s v="Population - 2022"/>
    <x v="2313"/>
    <x v="25"/>
    <x v="127"/>
    <n v="34006"/>
    <n v="782"/>
    <b v="0"/>
    <x v="1"/>
    <b v="0"/>
    <x v="1"/>
  </r>
  <r>
    <s v="Population - 2022"/>
    <x v="2314"/>
    <x v="25"/>
    <x v="126"/>
    <n v="34049"/>
    <n v="317"/>
    <b v="0"/>
    <x v="1"/>
    <b v="0"/>
    <x v="1"/>
  </r>
  <r>
    <s v="Population - 2022"/>
    <x v="2315"/>
    <x v="25"/>
    <x v="127"/>
    <n v="34024"/>
    <n v="823"/>
    <b v="0"/>
    <x v="1"/>
    <b v="0"/>
    <x v="1"/>
  </r>
  <r>
    <s v="Population - 2022"/>
    <x v="2316"/>
    <x v="25"/>
    <x v="125"/>
    <n v="34050"/>
    <n v="544"/>
    <b v="0"/>
    <x v="1"/>
    <b v="0"/>
    <x v="1"/>
  </r>
  <r>
    <s v="Population - 2022"/>
    <x v="2317"/>
    <x v="25"/>
    <x v="127"/>
    <n v="34025"/>
    <n v="704"/>
    <b v="0"/>
    <x v="1"/>
    <b v="0"/>
    <x v="1"/>
  </r>
  <r>
    <s v="Population - 2022"/>
    <x v="2318"/>
    <x v="25"/>
    <x v="125"/>
    <n v="34026"/>
    <n v="380"/>
    <b v="0"/>
    <x v="1"/>
    <b v="0"/>
    <x v="1"/>
  </r>
  <r>
    <s v="Population - 2022"/>
    <x v="2319"/>
    <x v="25"/>
    <x v="127"/>
    <n v="34007"/>
    <n v="4286"/>
    <b v="0"/>
    <x v="1"/>
    <b v="0"/>
    <x v="1"/>
  </r>
  <r>
    <s v="Population - 2022"/>
    <x v="2320"/>
    <x v="25"/>
    <x v="127"/>
    <n v="34001"/>
    <n v="2325"/>
    <b v="0"/>
    <x v="1"/>
    <b v="0"/>
    <x v="1"/>
  </r>
  <r>
    <s v="Population - 2022"/>
    <x v="2321"/>
    <x v="25"/>
    <x v="127"/>
    <n v="34027"/>
    <n v="3934"/>
    <b v="0"/>
    <x v="1"/>
    <b v="0"/>
    <x v="1"/>
  </r>
  <r>
    <s v="Population - 2022"/>
    <x v="2322"/>
    <x v="25"/>
    <x v="127"/>
    <n v="34002"/>
    <n v="1000"/>
    <b v="0"/>
    <x v="1"/>
    <b v="0"/>
    <x v="1"/>
  </r>
  <r>
    <s v="Population - 2022"/>
    <x v="2323"/>
    <x v="25"/>
    <x v="126"/>
    <n v="34051"/>
    <n v="1003"/>
    <b v="0"/>
    <x v="1"/>
    <b v="0"/>
    <x v="1"/>
  </r>
  <r>
    <s v="Population - 2022"/>
    <x v="2324"/>
    <x v="25"/>
    <x v="127"/>
    <n v="34028"/>
    <n v="755"/>
    <b v="0"/>
    <x v="1"/>
    <b v="0"/>
    <x v="1"/>
  </r>
  <r>
    <s v="Population - 2022"/>
    <x v="2325"/>
    <x v="25"/>
    <x v="125"/>
    <n v="34052"/>
    <n v="518"/>
    <b v="0"/>
    <x v="1"/>
    <b v="0"/>
    <x v="1"/>
  </r>
  <r>
    <s v="Population - 2022"/>
    <x v="2326"/>
    <x v="25"/>
    <x v="125"/>
    <n v="34036"/>
    <n v="1613"/>
    <b v="0"/>
    <x v="1"/>
    <b v="0"/>
    <x v="1"/>
  </r>
  <r>
    <s v="Population - 2022"/>
    <x v="2327"/>
    <x v="25"/>
    <x v="125"/>
    <n v="34003"/>
    <n v="1110"/>
    <b v="0"/>
    <x v="1"/>
    <b v="0"/>
    <x v="1"/>
  </r>
  <r>
    <s v="Population - 2022"/>
    <x v="2328"/>
    <x v="25"/>
    <x v="126"/>
    <n v="34053"/>
    <n v="789"/>
    <b v="0"/>
    <x v="1"/>
    <b v="0"/>
    <x v="1"/>
  </r>
  <r>
    <s v="Population - 2022"/>
    <x v="2329"/>
    <x v="25"/>
    <x v="125"/>
    <n v="34037"/>
    <n v="518"/>
    <b v="0"/>
    <x v="1"/>
    <b v="0"/>
    <x v="1"/>
  </r>
  <r>
    <s v="Population - 2022"/>
    <x v="2330"/>
    <x v="25"/>
    <x v="125"/>
    <n v="34008"/>
    <n v="314"/>
    <b v="0"/>
    <x v="1"/>
    <b v="0"/>
    <x v="1"/>
  </r>
  <r>
    <s v="Population - 2022"/>
    <x v="2331"/>
    <x v="25"/>
    <x v="125"/>
    <n v="34029"/>
    <n v="691"/>
    <b v="1"/>
    <x v="1"/>
    <b v="0"/>
    <x v="1"/>
  </r>
  <r>
    <s v="Population - 2022"/>
    <x v="2332"/>
    <x v="25"/>
    <x v="125"/>
    <n v="34030"/>
    <n v="1262"/>
    <b v="0"/>
    <x v="1"/>
    <b v="0"/>
    <x v="1"/>
  </r>
  <r>
    <s v="Population - 2022"/>
    <x v="2333"/>
    <x v="25"/>
    <x v="127"/>
    <n v="34009"/>
    <n v="803"/>
    <b v="0"/>
    <x v="1"/>
    <b v="0"/>
    <x v="1"/>
  </r>
  <r>
    <s v="Population - 2022"/>
    <x v="2334"/>
    <x v="25"/>
    <x v="125"/>
    <n v="34038"/>
    <n v="723"/>
    <b v="0"/>
    <x v="1"/>
    <b v="0"/>
    <x v="1"/>
  </r>
  <r>
    <s v="Population - 2022"/>
    <x v="2335"/>
    <x v="25"/>
    <x v="125"/>
    <n v="34039"/>
    <n v="746"/>
    <b v="0"/>
    <x v="1"/>
    <b v="0"/>
    <x v="1"/>
  </r>
  <r>
    <s v="Population - 2022"/>
    <x v="2336"/>
    <x v="25"/>
    <x v="126"/>
    <n v="34054"/>
    <n v="293"/>
    <b v="0"/>
    <x v="1"/>
    <b v="0"/>
    <x v="1"/>
  </r>
  <r>
    <s v="Population - 2022"/>
    <x v="2337"/>
    <x v="25"/>
    <x v="127"/>
    <n v="34010"/>
    <n v="704"/>
    <b v="0"/>
    <x v="1"/>
    <b v="0"/>
    <x v="1"/>
  </r>
  <r>
    <s v="Population - 2022"/>
    <x v="2338"/>
    <x v="25"/>
    <x v="125"/>
    <n v="34040"/>
    <n v="188"/>
    <b v="0"/>
    <x v="1"/>
    <b v="0"/>
    <x v="1"/>
  </r>
  <r>
    <s v="Population - 2022"/>
    <x v="2339"/>
    <x v="25"/>
    <x v="127"/>
    <n v="34011"/>
    <n v="581"/>
    <b v="0"/>
    <x v="1"/>
    <b v="0"/>
    <x v="1"/>
  </r>
  <r>
    <s v="Population - 2022"/>
    <x v="2340"/>
    <x v="25"/>
    <x v="127"/>
    <n v="34012"/>
    <n v="502"/>
    <b v="0"/>
    <x v="1"/>
    <b v="0"/>
    <x v="1"/>
  </r>
  <r>
    <s v="Population - 2022"/>
    <x v="2341"/>
    <x v="25"/>
    <x v="127"/>
    <n v="34013"/>
    <n v="718"/>
    <b v="0"/>
    <x v="1"/>
    <b v="0"/>
    <x v="1"/>
  </r>
  <r>
    <s v="Population - 2022"/>
    <x v="2342"/>
    <x v="25"/>
    <x v="125"/>
    <n v="34055"/>
    <n v="734"/>
    <b v="0"/>
    <x v="1"/>
    <b v="0"/>
    <x v="1"/>
  </r>
  <r>
    <s v="Population - 2022"/>
    <x v="2343"/>
    <x v="25"/>
    <x v="125"/>
    <n v="34041"/>
    <n v="136"/>
    <b v="0"/>
    <x v="1"/>
    <b v="0"/>
    <x v="1"/>
  </r>
  <r>
    <s v="Population - 2022"/>
    <x v="2344"/>
    <x v="25"/>
    <x v="125"/>
    <n v="34056"/>
    <n v="1062"/>
    <b v="0"/>
    <x v="1"/>
    <b v="0"/>
    <x v="1"/>
  </r>
  <r>
    <s v="Population - 2022"/>
    <x v="2345"/>
    <x v="25"/>
    <x v="126"/>
    <n v="34057"/>
    <n v="1158"/>
    <b v="0"/>
    <x v="1"/>
    <b v="0"/>
    <x v="1"/>
  </r>
  <r>
    <s v="Population - 2022"/>
    <x v="2346"/>
    <x v="25"/>
    <x v="126"/>
    <n v="34058"/>
    <n v="560"/>
    <b v="1"/>
    <x v="1"/>
    <b v="0"/>
    <x v="1"/>
  </r>
  <r>
    <s v="Population - 2022"/>
    <x v="2346"/>
    <x v="25"/>
    <x v="128"/>
    <n v="34014"/>
    <n v="696"/>
    <b v="1"/>
    <x v="1"/>
    <b v="0"/>
    <x v="1"/>
  </r>
  <r>
    <s v="Population - 2022"/>
    <x v="2347"/>
    <x v="25"/>
    <x v="126"/>
    <n v="34059"/>
    <n v="547"/>
    <b v="0"/>
    <x v="1"/>
    <b v="0"/>
    <x v="1"/>
  </r>
  <r>
    <s v="Population - 2022"/>
    <x v="2348"/>
    <x v="25"/>
    <x v="126"/>
    <n v="34060"/>
    <n v="959"/>
    <b v="0"/>
    <x v="1"/>
    <b v="0"/>
    <x v="1"/>
  </r>
  <r>
    <s v="Population - 2022"/>
    <x v="2349"/>
    <x v="25"/>
    <x v="125"/>
    <n v="34031"/>
    <n v="484"/>
    <b v="0"/>
    <x v="1"/>
    <b v="0"/>
    <x v="1"/>
  </r>
  <r>
    <s v="Population - 2022"/>
    <x v="2350"/>
    <x v="25"/>
    <x v="127"/>
    <n v="34015"/>
    <n v="1188"/>
    <b v="0"/>
    <x v="1"/>
    <b v="0"/>
    <x v="1"/>
  </r>
  <r>
    <s v="Population - 2022"/>
    <x v="2351"/>
    <x v="25"/>
    <x v="125"/>
    <n v="34042"/>
    <n v="332"/>
    <b v="0"/>
    <x v="1"/>
    <b v="0"/>
    <x v="1"/>
  </r>
  <r>
    <s v="Population - 2022"/>
    <x v="2352"/>
    <x v="25"/>
    <x v="126"/>
    <n v="34061"/>
    <n v="612"/>
    <b v="0"/>
    <x v="1"/>
    <b v="0"/>
    <x v="1"/>
  </r>
  <r>
    <s v="Population - 2022"/>
    <x v="2353"/>
    <x v="25"/>
    <x v="125"/>
    <n v="34043"/>
    <n v="218"/>
    <b v="0"/>
    <x v="1"/>
    <b v="0"/>
    <x v="1"/>
  </r>
  <r>
    <s v="Population - 2022"/>
    <x v="2272"/>
    <x v="25"/>
    <x v="125"/>
    <n v="34062"/>
    <n v="493"/>
    <b v="1"/>
    <x v="1"/>
    <b v="0"/>
    <x v="1"/>
  </r>
  <r>
    <s v="Population - 2022"/>
    <x v="231"/>
    <x v="25"/>
    <x v="127"/>
    <n v="34016"/>
    <n v="666"/>
    <b v="1"/>
    <x v="1"/>
    <b v="0"/>
    <x v="1"/>
  </r>
  <r>
    <s v="Population - 2022"/>
    <x v="2354"/>
    <x v="25"/>
    <x v="127"/>
    <n v="34017"/>
    <n v="713"/>
    <b v="0"/>
    <x v="1"/>
    <b v="0"/>
    <x v="1"/>
  </r>
  <r>
    <s v="Population - 2022"/>
    <x v="2355"/>
    <x v="25"/>
    <x v="125"/>
    <n v="34032"/>
    <n v="568"/>
    <b v="0"/>
    <x v="1"/>
    <b v="0"/>
    <x v="1"/>
  </r>
  <r>
    <s v="Population - 2022"/>
    <x v="2356"/>
    <x v="25"/>
    <x v="125"/>
    <n v="34044"/>
    <n v="443"/>
    <b v="0"/>
    <x v="1"/>
    <b v="0"/>
    <x v="1"/>
  </r>
  <r>
    <s v="Population - 2022"/>
    <x v="2357"/>
    <x v="25"/>
    <x v="127"/>
    <n v="34018"/>
    <n v="678"/>
    <b v="0"/>
    <x v="1"/>
    <b v="0"/>
    <x v="1"/>
  </r>
  <r>
    <s v="Population - 2022"/>
    <x v="2358"/>
    <x v="25"/>
    <x v="126"/>
    <n v="34063"/>
    <n v="6371"/>
    <b v="0"/>
    <x v="1"/>
    <b v="0"/>
    <x v="1"/>
  </r>
  <r>
    <s v="Population - 2022"/>
    <x v="2359"/>
    <x v="25"/>
    <x v="126"/>
    <n v="34004"/>
    <n v="2248"/>
    <b v="0"/>
    <x v="1"/>
    <b v="0"/>
    <x v="1"/>
  </r>
  <r>
    <s v="Population - 2022"/>
    <x v="2360"/>
    <x v="25"/>
    <x v="127"/>
    <n v="34033"/>
    <n v="382"/>
    <b v="0"/>
    <x v="1"/>
    <b v="0"/>
    <x v="1"/>
  </r>
  <r>
    <s v="Population - 2022"/>
    <x v="2361"/>
    <x v="25"/>
    <x v="125"/>
    <n v="34045"/>
    <n v="908"/>
    <b v="0"/>
    <x v="1"/>
    <b v="0"/>
    <x v="1"/>
  </r>
  <r>
    <s v="Population - 2022"/>
    <x v="2362"/>
    <x v="25"/>
    <x v="126"/>
    <n v="34064"/>
    <n v="960"/>
    <b v="0"/>
    <x v="1"/>
    <b v="0"/>
    <x v="1"/>
  </r>
  <r>
    <s v="Population - 2022"/>
    <x v="2363"/>
    <x v="25"/>
    <x v="125"/>
    <n v="34019"/>
    <n v="455"/>
    <b v="0"/>
    <x v="1"/>
    <b v="0"/>
    <x v="1"/>
  </r>
  <r>
    <s v="Population - 2022"/>
    <x v="2364"/>
    <x v="25"/>
    <x v="126"/>
    <n v="34065"/>
    <n v="1216"/>
    <b v="0"/>
    <x v="1"/>
    <b v="0"/>
    <x v="1"/>
  </r>
  <r>
    <s v="Population - 2022"/>
    <x v="2365"/>
    <x v="25"/>
    <x v="126"/>
    <n v="34066"/>
    <n v="246"/>
    <b v="0"/>
    <x v="1"/>
    <b v="0"/>
    <x v="1"/>
  </r>
  <r>
    <s v="Population - 2022"/>
    <x v="2366"/>
    <x v="25"/>
    <x v="126"/>
    <n v="34067"/>
    <n v="685"/>
    <b v="0"/>
    <x v="1"/>
    <b v="0"/>
    <x v="1"/>
  </r>
  <r>
    <s v="Population - 2022"/>
    <x v="2367"/>
    <x v="25"/>
    <x v="125"/>
    <n v="34046"/>
    <n v="390"/>
    <b v="0"/>
    <x v="1"/>
    <b v="0"/>
    <x v="1"/>
  </r>
  <r>
    <s v="Population - 2022"/>
    <x v="2368"/>
    <x v="25"/>
    <x v="126"/>
    <n v="34068"/>
    <n v="1006"/>
    <b v="0"/>
    <x v="1"/>
    <b v="0"/>
    <x v="1"/>
  </r>
  <r>
    <s v="Population - 2022"/>
    <x v="2369"/>
    <x v="25"/>
    <x v="126"/>
    <n v="34069"/>
    <n v="877"/>
    <b v="0"/>
    <x v="1"/>
    <b v="0"/>
    <x v="1"/>
  </r>
  <r>
    <s v="Population - 2022"/>
    <x v="2370"/>
    <x v="25"/>
    <x v="125"/>
    <n v="34070"/>
    <n v="666"/>
    <b v="0"/>
    <x v="1"/>
    <b v="0"/>
    <x v="1"/>
  </r>
  <r>
    <s v="Population - 2022"/>
    <x v="2371"/>
    <x v="26"/>
    <x v="129"/>
    <n v="12078"/>
    <n v="2568"/>
    <b v="0"/>
    <x v="15"/>
    <b v="0"/>
    <x v="0"/>
  </r>
  <r>
    <s v="Population - 2022"/>
    <x v="2372"/>
    <x v="26"/>
    <x v="130"/>
    <n v="12046"/>
    <n v="378"/>
    <b v="0"/>
    <x v="16"/>
    <b v="0"/>
    <x v="0"/>
  </r>
  <r>
    <s v="Population - 2022"/>
    <x v="2373"/>
    <x v="26"/>
    <x v="130"/>
    <n v="12047"/>
    <n v="182"/>
    <b v="0"/>
    <x v="16"/>
    <b v="0"/>
    <x v="0"/>
  </r>
  <r>
    <s v="Population - 2022"/>
    <x v="2374"/>
    <x v="26"/>
    <x v="129"/>
    <n v="12035"/>
    <n v="1388"/>
    <b v="0"/>
    <x v="16"/>
    <b v="0"/>
    <x v="0"/>
  </r>
  <r>
    <s v="Population - 2022"/>
    <x v="2375"/>
    <x v="26"/>
    <x v="129"/>
    <n v="12059"/>
    <n v="661"/>
    <b v="0"/>
    <x v="16"/>
    <b v="0"/>
    <x v="0"/>
  </r>
  <r>
    <s v="Population - 2022"/>
    <x v="2376"/>
    <x v="26"/>
    <x v="131"/>
    <n v="12003"/>
    <n v="748"/>
    <b v="0"/>
    <x v="16"/>
    <b v="0"/>
    <x v="0"/>
  </r>
  <r>
    <s v="Population - 2022"/>
    <x v="2377"/>
    <x v="26"/>
    <x v="129"/>
    <n v="12036"/>
    <n v="640"/>
    <b v="0"/>
    <x v="16"/>
    <b v="0"/>
    <x v="0"/>
  </r>
  <r>
    <s v="Population - 2022"/>
    <x v="2378"/>
    <x v="26"/>
    <x v="129"/>
    <n v="12060"/>
    <n v="411"/>
    <b v="0"/>
    <x v="16"/>
    <b v="0"/>
    <x v="0"/>
  </r>
  <r>
    <s v="Population - 2022"/>
    <x v="2379"/>
    <x v="26"/>
    <x v="130"/>
    <n v="12004"/>
    <n v="2202"/>
    <b v="0"/>
    <x v="16"/>
    <b v="0"/>
    <x v="0"/>
  </r>
  <r>
    <s v="Population - 2022"/>
    <x v="2380"/>
    <x v="26"/>
    <x v="130"/>
    <n v="12048"/>
    <n v="182"/>
    <b v="0"/>
    <x v="16"/>
    <b v="0"/>
    <x v="0"/>
  </r>
  <r>
    <s v="Population - 2022"/>
    <x v="2381"/>
    <x v="26"/>
    <x v="131"/>
    <n v="12061"/>
    <n v="341"/>
    <b v="0"/>
    <x v="16"/>
    <b v="0"/>
    <x v="0"/>
  </r>
  <r>
    <s v="Population - 2022"/>
    <x v="2382"/>
    <x v="26"/>
    <x v="130"/>
    <n v="12005"/>
    <n v="1299"/>
    <b v="0"/>
    <x v="16"/>
    <b v="0"/>
    <x v="0"/>
  </r>
  <r>
    <s v="Population - 2022"/>
    <x v="2383"/>
    <x v="26"/>
    <x v="130"/>
    <n v="12001"/>
    <n v="4729"/>
    <b v="0"/>
    <x v="16"/>
    <b v="0"/>
    <x v="0"/>
  </r>
  <r>
    <s v="Population - 2022"/>
    <x v="2384"/>
    <x v="26"/>
    <x v="129"/>
    <n v="12037"/>
    <n v="1064"/>
    <b v="0"/>
    <x v="16"/>
    <b v="0"/>
    <x v="0"/>
  </r>
  <r>
    <s v="Population - 2022"/>
    <x v="2385"/>
    <x v="26"/>
    <x v="130"/>
    <n v="12006"/>
    <n v="126"/>
    <b v="0"/>
    <x v="16"/>
    <b v="0"/>
    <x v="0"/>
  </r>
  <r>
    <s v="Population - 2022"/>
    <x v="2386"/>
    <x v="26"/>
    <x v="130"/>
    <n v="12049"/>
    <n v="193"/>
    <b v="0"/>
    <x v="16"/>
    <b v="0"/>
    <x v="0"/>
  </r>
  <r>
    <s v="Population - 2022"/>
    <x v="2387"/>
    <x v="26"/>
    <x v="131"/>
    <n v="12062"/>
    <n v="1692"/>
    <b v="0"/>
    <x v="16"/>
    <b v="0"/>
    <x v="0"/>
  </r>
  <r>
    <s v="Population - 2022"/>
    <x v="1604"/>
    <x v="26"/>
    <x v="131"/>
    <n v="12063"/>
    <n v="4204"/>
    <b v="1"/>
    <x v="16"/>
    <b v="0"/>
    <x v="0"/>
  </r>
  <r>
    <s v="Population - 2022"/>
    <x v="2388"/>
    <x v="26"/>
    <x v="130"/>
    <n v="12007"/>
    <n v="1044"/>
    <b v="1"/>
    <x v="16"/>
    <b v="0"/>
    <x v="0"/>
  </r>
  <r>
    <s v="Population - 2022"/>
    <x v="2389"/>
    <x v="26"/>
    <x v="129"/>
    <n v="12038"/>
    <n v="804"/>
    <b v="0"/>
    <x v="16"/>
    <b v="0"/>
    <x v="0"/>
  </r>
  <r>
    <s v="Population - 2022"/>
    <x v="2390"/>
    <x v="26"/>
    <x v="130"/>
    <n v="12008"/>
    <n v="350"/>
    <b v="0"/>
    <x v="16"/>
    <b v="0"/>
    <x v="0"/>
  </r>
  <r>
    <s v="Population - 2022"/>
    <x v="33"/>
    <x v="26"/>
    <x v="129"/>
    <n v="12039"/>
    <n v="506"/>
    <b v="1"/>
    <x v="16"/>
    <b v="0"/>
    <x v="0"/>
  </r>
  <r>
    <s v="Population - 2022"/>
    <x v="2391"/>
    <x v="26"/>
    <x v="129"/>
    <n v="12064"/>
    <n v="722"/>
    <b v="0"/>
    <x v="16"/>
    <b v="0"/>
    <x v="0"/>
  </r>
  <r>
    <s v="Population - 2022"/>
    <x v="2392"/>
    <x v="26"/>
    <x v="129"/>
    <n v="12040"/>
    <n v="575"/>
    <b v="1"/>
    <x v="16"/>
    <b v="0"/>
    <x v="0"/>
  </r>
  <r>
    <s v="Population - 2022"/>
    <x v="2393"/>
    <x v="26"/>
    <x v="130"/>
    <n v="12050"/>
    <n v="784"/>
    <b v="0"/>
    <x v="16"/>
    <b v="0"/>
    <x v="0"/>
  </r>
  <r>
    <s v="Population - 2022"/>
    <x v="2394"/>
    <x v="26"/>
    <x v="129"/>
    <n v="12065"/>
    <n v="1586"/>
    <b v="0"/>
    <x v="16"/>
    <b v="0"/>
    <x v="0"/>
  </r>
  <r>
    <s v="Population - 2022"/>
    <x v="2395"/>
    <x v="26"/>
    <x v="130"/>
    <n v="12009"/>
    <n v="344"/>
    <b v="0"/>
    <x v="16"/>
    <b v="0"/>
    <x v="0"/>
  </r>
  <r>
    <s v="Population - 2022"/>
    <x v="2396"/>
    <x v="26"/>
    <x v="130"/>
    <n v="12010"/>
    <n v="267"/>
    <b v="0"/>
    <x v="16"/>
    <b v="0"/>
    <x v="0"/>
  </r>
  <r>
    <s v="Population - 2022"/>
    <x v="2397"/>
    <x v="26"/>
    <x v="131"/>
    <n v="12066"/>
    <n v="296"/>
    <b v="0"/>
    <x v="16"/>
    <b v="0"/>
    <x v="0"/>
  </r>
  <r>
    <s v="Population - 2022"/>
    <x v="1421"/>
    <x v="26"/>
    <x v="130"/>
    <n v="12011"/>
    <n v="547"/>
    <b v="1"/>
    <x v="16"/>
    <b v="0"/>
    <x v="0"/>
  </r>
  <r>
    <s v="Population - 2022"/>
    <x v="2398"/>
    <x v="26"/>
    <x v="130"/>
    <n v="12012"/>
    <n v="360"/>
    <b v="0"/>
    <x v="16"/>
    <b v="0"/>
    <x v="0"/>
  </r>
  <r>
    <s v="Population - 2022"/>
    <x v="2399"/>
    <x v="26"/>
    <x v="130"/>
    <n v="12013"/>
    <n v="461"/>
    <b v="0"/>
    <x v="16"/>
    <b v="0"/>
    <x v="0"/>
  </r>
  <r>
    <s v="Population - 2022"/>
    <x v="2400"/>
    <x v="26"/>
    <x v="130"/>
    <n v="12051"/>
    <n v="395"/>
    <b v="0"/>
    <x v="16"/>
    <b v="0"/>
    <x v="0"/>
  </r>
  <r>
    <s v="Population - 2022"/>
    <x v="1724"/>
    <x v="26"/>
    <x v="131"/>
    <n v="12067"/>
    <n v="793"/>
    <b v="1"/>
    <x v="16"/>
    <b v="0"/>
    <x v="0"/>
  </r>
  <r>
    <s v="Population - 2022"/>
    <x v="2401"/>
    <x v="26"/>
    <x v="129"/>
    <n v="12041"/>
    <n v="817"/>
    <b v="0"/>
    <x v="16"/>
    <b v="0"/>
    <x v="0"/>
  </r>
  <r>
    <s v="Population - 2022"/>
    <x v="2402"/>
    <x v="26"/>
    <x v="129"/>
    <n v="12042"/>
    <n v="7502"/>
    <b v="0"/>
    <x v="16"/>
    <b v="0"/>
    <x v="0"/>
  </r>
  <r>
    <s v="Population - 2022"/>
    <x v="2403"/>
    <x v="26"/>
    <x v="130"/>
    <n v="12014"/>
    <n v="158"/>
    <b v="0"/>
    <x v="16"/>
    <b v="0"/>
    <x v="0"/>
  </r>
  <r>
    <s v="Population - 2022"/>
    <x v="2404"/>
    <x v="26"/>
    <x v="129"/>
    <s v=" 12043/12034"/>
    <n v="498"/>
    <b v="0"/>
    <x v="16"/>
    <b v="0"/>
    <x v="0"/>
  </r>
  <r>
    <s v="Population - 2022"/>
    <x v="2405"/>
    <x v="26"/>
    <x v="130"/>
    <n v="12052"/>
    <n v="516"/>
    <b v="0"/>
    <x v="16"/>
    <b v="0"/>
    <x v="0"/>
  </r>
  <r>
    <s v="Population - 2022"/>
    <x v="2406"/>
    <x v="26"/>
    <x v="130"/>
    <n v="12015"/>
    <n v="1291"/>
    <b v="0"/>
    <x v="16"/>
    <b v="0"/>
    <x v="0"/>
  </r>
  <r>
    <s v="Population - 2022"/>
    <x v="2407"/>
    <x v="26"/>
    <x v="130"/>
    <n v="12016"/>
    <n v="600"/>
    <b v="0"/>
    <x v="16"/>
    <b v="0"/>
    <x v="0"/>
  </r>
  <r>
    <s v="Population - 2022"/>
    <x v="2408"/>
    <x v="26"/>
    <x v="129"/>
    <n v="12068"/>
    <n v="1658"/>
    <b v="0"/>
    <x v="16"/>
    <b v="0"/>
    <x v="0"/>
  </r>
  <r>
    <s v="Population - 2022"/>
    <x v="2409"/>
    <x v="26"/>
    <x v="130"/>
    <n v="12053"/>
    <n v="290"/>
    <b v="1"/>
    <x v="16"/>
    <b v="0"/>
    <x v="0"/>
  </r>
  <r>
    <s v="Population - 2022"/>
    <x v="2409"/>
    <x v="26"/>
    <x v="131"/>
    <n v="12069"/>
    <n v="365"/>
    <b v="1"/>
    <x v="16"/>
    <b v="0"/>
    <x v="0"/>
  </r>
  <r>
    <s v="Population - 2022"/>
    <x v="2410"/>
    <x v="26"/>
    <x v="129"/>
    <n v="12070"/>
    <n v="582"/>
    <b v="0"/>
    <x v="16"/>
    <b v="0"/>
    <x v="0"/>
  </r>
  <r>
    <s v="Population - 2022"/>
    <x v="2411"/>
    <x v="26"/>
    <x v="130"/>
    <n v="12017"/>
    <n v="362"/>
    <b v="0"/>
    <x v="16"/>
    <b v="0"/>
    <x v="0"/>
  </r>
  <r>
    <s v="Population - 2022"/>
    <x v="2412"/>
    <x v="26"/>
    <x v="130"/>
    <n v="12018"/>
    <n v="400"/>
    <b v="0"/>
    <x v="16"/>
    <b v="0"/>
    <x v="0"/>
  </r>
  <r>
    <s v="Population - 2022"/>
    <x v="2413"/>
    <x v="26"/>
    <x v="129"/>
    <n v="12071"/>
    <n v="467"/>
    <b v="0"/>
    <x v="16"/>
    <b v="0"/>
    <x v="0"/>
  </r>
  <r>
    <s v="Population - 2022"/>
    <x v="2169"/>
    <x v="26"/>
    <x v="130"/>
    <n v="12019"/>
    <n v="395"/>
    <b v="1"/>
    <x v="16"/>
    <b v="0"/>
    <x v="0"/>
  </r>
  <r>
    <s v="Population - 2022"/>
    <x v="2414"/>
    <x v="26"/>
    <x v="130"/>
    <n v="12020"/>
    <n v="1457"/>
    <b v="0"/>
    <x v="16"/>
    <b v="0"/>
    <x v="0"/>
  </r>
  <r>
    <s v="Population - 2022"/>
    <x v="2415"/>
    <x v="26"/>
    <x v="131"/>
    <n v="12072"/>
    <n v="549"/>
    <b v="1"/>
    <x v="16"/>
    <b v="0"/>
    <x v="0"/>
  </r>
  <r>
    <s v="Population - 2022"/>
    <x v="2416"/>
    <x v="26"/>
    <x v="131"/>
    <n v="12073"/>
    <n v="1306"/>
    <b v="0"/>
    <x v="16"/>
    <b v="0"/>
    <x v="0"/>
  </r>
  <r>
    <s v="Population - 2022"/>
    <x v="2417"/>
    <x v="26"/>
    <x v="130"/>
    <n v="12074"/>
    <n v="268"/>
    <b v="0"/>
    <x v="16"/>
    <b v="0"/>
    <x v="0"/>
  </r>
  <r>
    <s v="Population - 2022"/>
    <x v="2418"/>
    <x v="26"/>
    <x v="131"/>
    <n v="12075"/>
    <n v="773"/>
    <b v="0"/>
    <x v="16"/>
    <b v="0"/>
    <x v="0"/>
  </r>
  <r>
    <s v="Population - 2022"/>
    <x v="2270"/>
    <x v="26"/>
    <x v="130"/>
    <n v="12021"/>
    <n v="288"/>
    <b v="1"/>
    <x v="16"/>
    <b v="0"/>
    <x v="0"/>
  </r>
  <r>
    <s v="Population - 2022"/>
    <x v="2419"/>
    <x v="26"/>
    <x v="130"/>
    <n v="12022"/>
    <n v="576"/>
    <b v="0"/>
    <x v="16"/>
    <b v="0"/>
    <x v="0"/>
  </r>
  <r>
    <s v="Population - 2022"/>
    <x v="2420"/>
    <x v="26"/>
    <x v="130"/>
    <n v="12023"/>
    <n v="219"/>
    <b v="0"/>
    <x v="16"/>
    <b v="0"/>
    <x v="0"/>
  </r>
  <r>
    <s v="Population - 2022"/>
    <x v="2421"/>
    <x v="26"/>
    <x v="129"/>
    <n v="12044"/>
    <n v="188"/>
    <b v="1"/>
    <x v="16"/>
    <b v="0"/>
    <x v="0"/>
  </r>
  <r>
    <s v="Population - 2022"/>
    <x v="2422"/>
    <x v="26"/>
    <x v="130"/>
    <n v="12024"/>
    <n v="363"/>
    <b v="0"/>
    <x v="16"/>
    <b v="0"/>
    <x v="0"/>
  </r>
  <r>
    <s v="Population - 2022"/>
    <x v="2423"/>
    <x v="26"/>
    <x v="130"/>
    <n v="12025"/>
    <n v="159"/>
    <b v="0"/>
    <x v="16"/>
    <b v="0"/>
    <x v="0"/>
  </r>
  <r>
    <s v="Population - 2022"/>
    <x v="2424"/>
    <x v="26"/>
    <x v="130"/>
    <n v="12026"/>
    <n v="353"/>
    <b v="0"/>
    <x v="16"/>
    <b v="0"/>
    <x v="0"/>
  </r>
  <r>
    <s v="Population - 2022"/>
    <x v="2425"/>
    <x v="26"/>
    <x v="130"/>
    <n v="12027"/>
    <n v="558"/>
    <b v="0"/>
    <x v="16"/>
    <b v="0"/>
    <x v="0"/>
  </r>
  <r>
    <s v="Population - 2022"/>
    <x v="2426"/>
    <x v="26"/>
    <x v="129"/>
    <n v="12045"/>
    <n v="883"/>
    <b v="0"/>
    <x v="16"/>
    <b v="0"/>
    <x v="0"/>
  </r>
  <r>
    <s v="Population - 2022"/>
    <x v="2427"/>
    <x v="26"/>
    <x v="129"/>
    <n v="12076"/>
    <n v="267"/>
    <b v="0"/>
    <x v="16"/>
    <b v="0"/>
    <x v="0"/>
  </r>
  <r>
    <s v="Population - 2022"/>
    <x v="2428"/>
    <x v="26"/>
    <x v="130"/>
    <n v="12028"/>
    <n v="254"/>
    <b v="0"/>
    <x v="16"/>
    <b v="0"/>
    <x v="0"/>
  </r>
  <r>
    <s v="Population - 2022"/>
    <x v="2429"/>
    <x v="26"/>
    <x v="130"/>
    <n v="12054"/>
    <n v="658"/>
    <b v="0"/>
    <x v="16"/>
    <b v="0"/>
    <x v="0"/>
  </r>
  <r>
    <s v="Population - 2022"/>
    <x v="2430"/>
    <x v="26"/>
    <x v="130"/>
    <n v="12029"/>
    <n v="628"/>
    <b v="0"/>
    <x v="16"/>
    <b v="0"/>
    <x v="0"/>
  </r>
  <r>
    <s v="Population - 2022"/>
    <x v="2431"/>
    <x v="26"/>
    <x v="129"/>
    <n v="12077"/>
    <n v="177"/>
    <b v="0"/>
    <x v="16"/>
    <b v="0"/>
    <x v="0"/>
  </r>
  <r>
    <s v="Population - 2022"/>
    <x v="302"/>
    <x v="26"/>
    <x v="131"/>
    <n v="12079"/>
    <n v="750"/>
    <b v="1"/>
    <x v="16"/>
    <b v="0"/>
    <x v="0"/>
  </r>
  <r>
    <s v="Population - 2022"/>
    <x v="2432"/>
    <x v="26"/>
    <x v="129"/>
    <n v="12080"/>
    <n v="392"/>
    <b v="0"/>
    <x v="16"/>
    <b v="0"/>
    <x v="0"/>
  </r>
  <r>
    <s v="Population - 2022"/>
    <x v="2433"/>
    <x v="26"/>
    <x v="129"/>
    <n v="12081"/>
    <n v="472"/>
    <b v="0"/>
    <x v="16"/>
    <b v="0"/>
    <x v="0"/>
  </r>
  <r>
    <s v="Population - 2022"/>
    <x v="2434"/>
    <x v="26"/>
    <x v="131"/>
    <n v="12082"/>
    <n v="466"/>
    <b v="0"/>
    <x v="16"/>
    <b v="0"/>
    <x v="0"/>
  </r>
  <r>
    <s v="Population - 2022"/>
    <x v="2435"/>
    <x v="26"/>
    <x v="130"/>
    <n v="12055"/>
    <n v="162"/>
    <b v="0"/>
    <x v="16"/>
    <b v="0"/>
    <x v="0"/>
  </r>
  <r>
    <s v="Population - 2022"/>
    <x v="2436"/>
    <x v="26"/>
    <x v="131"/>
    <n v="12083"/>
    <n v="1501"/>
    <b v="0"/>
    <x v="16"/>
    <b v="0"/>
    <x v="0"/>
  </r>
  <r>
    <s v="Population - 2022"/>
    <x v="2437"/>
    <x v="26"/>
    <x v="130"/>
    <n v="12030"/>
    <n v="493"/>
    <b v="0"/>
    <x v="16"/>
    <b v="0"/>
    <x v="0"/>
  </r>
  <r>
    <s v="Population - 2022"/>
    <x v="2438"/>
    <x v="26"/>
    <x v="130"/>
    <n v="12031"/>
    <n v="284"/>
    <b v="0"/>
    <x v="16"/>
    <b v="0"/>
    <x v="0"/>
  </r>
  <r>
    <s v="Population - 2022"/>
    <x v="2439"/>
    <x v="26"/>
    <x v="130"/>
    <n v="12032"/>
    <n v="369"/>
    <b v="0"/>
    <x v="16"/>
    <b v="0"/>
    <x v="0"/>
  </r>
  <r>
    <s v="Population - 2022"/>
    <x v="2440"/>
    <x v="26"/>
    <x v="130"/>
    <n v="12056"/>
    <n v="1025"/>
    <b v="0"/>
    <x v="16"/>
    <b v="0"/>
    <x v="0"/>
  </r>
  <r>
    <s v="Population - 2022"/>
    <x v="2441"/>
    <x v="26"/>
    <x v="131"/>
    <n v="12084"/>
    <n v="821"/>
    <b v="0"/>
    <x v="16"/>
    <b v="0"/>
    <x v="0"/>
  </r>
  <r>
    <s v="Population - 2022"/>
    <x v="2442"/>
    <x v="26"/>
    <x v="130"/>
    <n v="12033"/>
    <n v="712"/>
    <b v="0"/>
    <x v="16"/>
    <b v="0"/>
    <x v="0"/>
  </r>
  <r>
    <s v="Population - 2022"/>
    <x v="2443"/>
    <x v="26"/>
    <x v="130"/>
    <n v="12057"/>
    <n v="222"/>
    <b v="0"/>
    <x v="16"/>
    <b v="0"/>
    <x v="0"/>
  </r>
  <r>
    <s v="Population - 2022"/>
    <x v="2444"/>
    <x v="26"/>
    <x v="131"/>
    <n v="12085"/>
    <n v="291"/>
    <b v="0"/>
    <x v="16"/>
    <b v="0"/>
    <x v="0"/>
  </r>
  <r>
    <s v="Population - 2022"/>
    <x v="2445"/>
    <x v="26"/>
    <x v="131"/>
    <n v="12086"/>
    <n v="459"/>
    <b v="0"/>
    <x v="16"/>
    <b v="0"/>
    <x v="0"/>
  </r>
  <r>
    <s v="Population - 2022"/>
    <x v="284"/>
    <x v="26"/>
    <x v="130"/>
    <n v="12058"/>
    <n v="112"/>
    <b v="1"/>
    <x v="16"/>
    <b v="0"/>
    <x v="0"/>
  </r>
  <r>
    <s v="Population - 2022"/>
    <x v="2446"/>
    <x v="26"/>
    <x v="131"/>
    <n v="12087"/>
    <n v="3576"/>
    <b v="0"/>
    <x v="16"/>
    <b v="0"/>
    <x v="0"/>
  </r>
  <r>
    <s v="Population - 2022"/>
    <x v="2447"/>
    <x v="26"/>
    <x v="131"/>
    <n v="12002"/>
    <n v="11894"/>
    <b v="0"/>
    <x v="16"/>
    <b v="0"/>
    <x v="0"/>
  </r>
  <r>
    <s v="Population - 2022"/>
    <x v="2448"/>
    <x v="27"/>
    <x v="132"/>
    <n v="30024"/>
    <n v="138"/>
    <b v="0"/>
    <x v="4"/>
    <b v="0"/>
    <x v="0"/>
  </r>
  <r>
    <s v="Population - 2022"/>
    <x v="2449"/>
    <x v="27"/>
    <x v="132"/>
    <n v="30074"/>
    <n v="304"/>
    <b v="0"/>
    <x v="4"/>
    <b v="0"/>
    <x v="0"/>
  </r>
  <r>
    <s v="Population - 2022"/>
    <x v="2450"/>
    <x v="27"/>
    <x v="133"/>
    <n v="30055"/>
    <n v="858"/>
    <b v="0"/>
    <x v="4"/>
    <b v="0"/>
    <x v="0"/>
  </r>
  <r>
    <s v="Population - 2022"/>
    <x v="2451"/>
    <x v="27"/>
    <x v="133"/>
    <n v="30056"/>
    <n v="462"/>
    <b v="0"/>
    <x v="4"/>
    <b v="0"/>
    <x v="0"/>
  </r>
  <r>
    <s v="Population - 2022"/>
    <x v="2452"/>
    <x v="27"/>
    <x v="134"/>
    <n v="30075"/>
    <n v="517"/>
    <b v="0"/>
    <x v="4"/>
    <b v="0"/>
    <x v="0"/>
  </r>
  <r>
    <s v="Population - 2022"/>
    <x v="2453"/>
    <x v="27"/>
    <x v="134"/>
    <n v="30076"/>
    <n v="610"/>
    <b v="0"/>
    <x v="4"/>
    <b v="0"/>
    <x v="0"/>
  </r>
  <r>
    <s v="Population - 2022"/>
    <x v="2454"/>
    <x v="27"/>
    <x v="134"/>
    <n v="30001"/>
    <n v="5262"/>
    <b v="0"/>
    <x v="4"/>
    <b v="0"/>
    <x v="0"/>
  </r>
  <r>
    <s v="Population - 2022"/>
    <x v="2455"/>
    <x v="27"/>
    <x v="132"/>
    <n v="30026"/>
    <n v="241"/>
    <b v="0"/>
    <x v="4"/>
    <b v="0"/>
    <x v="0"/>
  </r>
  <r>
    <s v="Population - 2022"/>
    <x v="2456"/>
    <x v="27"/>
    <x v="132"/>
    <n v="30027"/>
    <n v="178"/>
    <b v="0"/>
    <x v="4"/>
    <b v="0"/>
    <x v="0"/>
  </r>
  <r>
    <s v="Population - 2022"/>
    <x v="2457"/>
    <x v="27"/>
    <x v="132"/>
    <n v="30057"/>
    <n v="3229"/>
    <b v="0"/>
    <x v="4"/>
    <b v="0"/>
    <x v="0"/>
  </r>
  <r>
    <s v="Population - 2022"/>
    <x v="2235"/>
    <x v="27"/>
    <x v="133"/>
    <n v="30058"/>
    <n v="1140"/>
    <b v="1"/>
    <x v="4"/>
    <b v="0"/>
    <x v="0"/>
  </r>
  <r>
    <s v="Population - 2022"/>
    <x v="1852"/>
    <x v="27"/>
    <x v="133"/>
    <n v="30059"/>
    <n v="838"/>
    <b v="1"/>
    <x v="4"/>
    <b v="0"/>
    <x v="0"/>
  </r>
  <r>
    <s v="Population - 2022"/>
    <x v="2458"/>
    <x v="27"/>
    <x v="134"/>
    <n v="30002"/>
    <n v="785"/>
    <b v="0"/>
    <x v="4"/>
    <b v="0"/>
    <x v="0"/>
  </r>
  <r>
    <s v="Population - 2022"/>
    <x v="2459"/>
    <x v="27"/>
    <x v="132"/>
    <n v="30028"/>
    <n v="279"/>
    <b v="0"/>
    <x v="4"/>
    <b v="0"/>
    <x v="0"/>
  </r>
  <r>
    <s v="Population - 2022"/>
    <x v="2460"/>
    <x v="27"/>
    <x v="132"/>
    <n v="30029"/>
    <n v="173"/>
    <b v="0"/>
    <x v="4"/>
    <b v="0"/>
    <x v="0"/>
  </r>
  <r>
    <s v="Population - 2022"/>
    <x v="2461"/>
    <x v="27"/>
    <x v="132"/>
    <n v="30077"/>
    <n v="221"/>
    <b v="0"/>
    <x v="4"/>
    <b v="0"/>
    <x v="0"/>
  </r>
  <r>
    <s v="Population - 2022"/>
    <x v="299"/>
    <x v="27"/>
    <x v="134"/>
    <n v="30003"/>
    <n v="543"/>
    <b v="1"/>
    <x v="4"/>
    <b v="0"/>
    <x v="0"/>
  </r>
  <r>
    <s v="Population - 2022"/>
    <x v="2462"/>
    <x v="27"/>
    <x v="133"/>
    <n v="30060"/>
    <n v="152"/>
    <b v="0"/>
    <x v="4"/>
    <b v="0"/>
    <x v="0"/>
  </r>
  <r>
    <s v="Population - 2022"/>
    <x v="2463"/>
    <x v="27"/>
    <x v="132"/>
    <n v="30061"/>
    <n v="696"/>
    <b v="0"/>
    <x v="4"/>
    <b v="0"/>
    <x v="0"/>
  </r>
  <r>
    <s v="Population - 2022"/>
    <x v="2464"/>
    <x v="27"/>
    <x v="132"/>
    <n v="30030"/>
    <n v="1767"/>
    <b v="0"/>
    <x v="4"/>
    <b v="0"/>
    <x v="0"/>
  </r>
  <r>
    <s v="Population - 2022"/>
    <x v="2465"/>
    <x v="27"/>
    <x v="132"/>
    <n v="30031"/>
    <n v="1587"/>
    <b v="0"/>
    <x v="4"/>
    <b v="0"/>
    <x v="0"/>
  </r>
  <r>
    <s v="Population - 2022"/>
    <x v="2466"/>
    <x v="27"/>
    <x v="132"/>
    <n v="30032"/>
    <n v="248"/>
    <b v="0"/>
    <x v="4"/>
    <b v="0"/>
    <x v="0"/>
  </r>
  <r>
    <s v="Population - 2022"/>
    <x v="2467"/>
    <x v="27"/>
    <x v="132"/>
    <n v="30062"/>
    <n v="344"/>
    <b v="0"/>
    <x v="4"/>
    <b v="0"/>
    <x v="0"/>
  </r>
  <r>
    <s v="Population - 2022"/>
    <x v="2468"/>
    <x v="27"/>
    <x v="132"/>
    <n v="30078"/>
    <n v="528"/>
    <b v="0"/>
    <x v="4"/>
    <b v="0"/>
    <x v="0"/>
  </r>
  <r>
    <s v="Population - 2022"/>
    <x v="2469"/>
    <x v="27"/>
    <x v="134"/>
    <n v="30004"/>
    <n v="280"/>
    <b v="0"/>
    <x v="4"/>
    <b v="0"/>
    <x v="0"/>
  </r>
  <r>
    <s v="Population - 2022"/>
    <x v="2470"/>
    <x v="27"/>
    <x v="133"/>
    <n v="30079"/>
    <n v="491"/>
    <b v="0"/>
    <x v="4"/>
    <b v="0"/>
    <x v="0"/>
  </r>
  <r>
    <s v="Population - 2022"/>
    <x v="2471"/>
    <x v="27"/>
    <x v="134"/>
    <n v="30005"/>
    <n v="836"/>
    <b v="1"/>
    <x v="4"/>
    <b v="0"/>
    <x v="0"/>
  </r>
  <r>
    <s v="Population - 2022"/>
    <x v="2472"/>
    <x v="27"/>
    <x v="133"/>
    <n v="30063"/>
    <n v="205"/>
    <b v="0"/>
    <x v="4"/>
    <b v="0"/>
    <x v="0"/>
  </r>
  <r>
    <s v="Population - 2022"/>
    <x v="2473"/>
    <x v="27"/>
    <x v="134"/>
    <n v="30006"/>
    <n v="550"/>
    <b v="0"/>
    <x v="4"/>
    <b v="0"/>
    <x v="0"/>
  </r>
  <r>
    <s v="Population - 2022"/>
    <x v="2474"/>
    <x v="27"/>
    <x v="133"/>
    <n v="30064"/>
    <n v="565"/>
    <b v="0"/>
    <x v="4"/>
    <b v="0"/>
    <x v="0"/>
  </r>
  <r>
    <s v="Population - 2022"/>
    <x v="2475"/>
    <x v="27"/>
    <x v="133"/>
    <n v="30065"/>
    <n v="3287"/>
    <b v="0"/>
    <x v="4"/>
    <b v="0"/>
    <x v="0"/>
  </r>
  <r>
    <s v="Population - 2022"/>
    <x v="2476"/>
    <x v="27"/>
    <x v="134"/>
    <n v="30007"/>
    <n v="417"/>
    <b v="0"/>
    <x v="4"/>
    <b v="0"/>
    <x v="0"/>
  </r>
  <r>
    <s v="Population - 2022"/>
    <x v="2477"/>
    <x v="27"/>
    <x v="133"/>
    <n v="30066"/>
    <n v="321"/>
    <b v="0"/>
    <x v="4"/>
    <b v="0"/>
    <x v="0"/>
  </r>
  <r>
    <s v="Population - 2022"/>
    <x v="2478"/>
    <x v="27"/>
    <x v="134"/>
    <n v="30008"/>
    <n v="231"/>
    <b v="0"/>
    <x v="4"/>
    <b v="0"/>
    <x v="0"/>
  </r>
  <r>
    <s v="Population - 2022"/>
    <x v="2479"/>
    <x v="27"/>
    <x v="133"/>
    <n v="30080"/>
    <n v="175"/>
    <b v="0"/>
    <x v="4"/>
    <b v="0"/>
    <x v="0"/>
  </r>
  <r>
    <s v="Population - 2022"/>
    <x v="2480"/>
    <x v="27"/>
    <x v="133"/>
    <n v="30067"/>
    <n v="345"/>
    <b v="0"/>
    <x v="4"/>
    <b v="0"/>
    <x v="0"/>
  </r>
  <r>
    <s v="Population - 2022"/>
    <x v="2481"/>
    <x v="27"/>
    <x v="134"/>
    <n v="30009"/>
    <n v="272"/>
    <b v="0"/>
    <x v="4"/>
    <b v="0"/>
    <x v="0"/>
  </r>
  <r>
    <s v="Population - 2022"/>
    <x v="2482"/>
    <x v="27"/>
    <x v="132"/>
    <n v="30033"/>
    <n v="312"/>
    <b v="0"/>
    <x v="4"/>
    <b v="0"/>
    <x v="0"/>
  </r>
  <r>
    <s v="Population - 2022"/>
    <x v="2483"/>
    <x v="27"/>
    <x v="133"/>
    <n v="30081"/>
    <n v="1328"/>
    <b v="0"/>
    <x v="4"/>
    <b v="0"/>
    <x v="0"/>
  </r>
  <r>
    <s v="Population - 2022"/>
    <x v="2484"/>
    <x v="27"/>
    <x v="133"/>
    <n v="30082"/>
    <n v="433"/>
    <b v="0"/>
    <x v="4"/>
    <b v="0"/>
    <x v="0"/>
  </r>
  <r>
    <s v="Population - 2022"/>
    <x v="2485"/>
    <x v="27"/>
    <x v="132"/>
    <n v="30083"/>
    <n v="253"/>
    <b v="0"/>
    <x v="4"/>
    <b v="0"/>
    <x v="0"/>
  </r>
  <r>
    <s v="Population - 2022"/>
    <x v="2486"/>
    <x v="27"/>
    <x v="133"/>
    <n v="30068"/>
    <n v="516"/>
    <b v="0"/>
    <x v="4"/>
    <b v="0"/>
    <x v="0"/>
  </r>
  <r>
    <s v="Population - 2022"/>
    <x v="2487"/>
    <x v="27"/>
    <x v="134"/>
    <n v="30010"/>
    <n v="1230"/>
    <b v="0"/>
    <x v="4"/>
    <b v="0"/>
    <x v="0"/>
  </r>
  <r>
    <s v="Population - 2022"/>
    <x v="2488"/>
    <x v="27"/>
    <x v="134"/>
    <n v="30011"/>
    <n v="994"/>
    <b v="0"/>
    <x v="4"/>
    <b v="0"/>
    <x v="0"/>
  </r>
  <r>
    <s v="Population - 2022"/>
    <x v="2331"/>
    <x v="27"/>
    <x v="132"/>
    <n v="30034"/>
    <n v="136"/>
    <b v="1"/>
    <x v="4"/>
    <b v="0"/>
    <x v="0"/>
  </r>
  <r>
    <s v="Population - 2022"/>
    <x v="2331"/>
    <x v="27"/>
    <x v="132"/>
    <n v="30084"/>
    <n v="153"/>
    <b v="1"/>
    <x v="4"/>
    <b v="0"/>
    <x v="0"/>
  </r>
  <r>
    <s v="Population - 2022"/>
    <x v="2489"/>
    <x v="27"/>
    <x v="132"/>
    <n v="30085"/>
    <n v="166"/>
    <b v="0"/>
    <x v="4"/>
    <b v="0"/>
    <x v="0"/>
  </r>
  <r>
    <s v="Population - 2022"/>
    <x v="2392"/>
    <x v="27"/>
    <x v="132"/>
    <n v="30035"/>
    <n v="417"/>
    <b v="1"/>
    <x v="4"/>
    <b v="0"/>
    <x v="0"/>
  </r>
  <r>
    <s v="Population - 2022"/>
    <x v="2490"/>
    <x v="27"/>
    <x v="132"/>
    <n v="30036"/>
    <n v="211"/>
    <b v="0"/>
    <x v="4"/>
    <b v="0"/>
    <x v="0"/>
  </r>
  <r>
    <s v="Population - 2022"/>
    <x v="2491"/>
    <x v="27"/>
    <x v="134"/>
    <n v="30012"/>
    <n v="215"/>
    <b v="0"/>
    <x v="4"/>
    <b v="0"/>
    <x v="0"/>
  </r>
  <r>
    <s v="Population - 2022"/>
    <x v="1610"/>
    <x v="27"/>
    <x v="132"/>
    <n v="30037"/>
    <n v="939"/>
    <b v="1"/>
    <x v="4"/>
    <b v="0"/>
    <x v="0"/>
  </r>
  <r>
    <s v="Population - 2022"/>
    <x v="2492"/>
    <x v="27"/>
    <x v="133"/>
    <n v="30086"/>
    <n v="466"/>
    <b v="0"/>
    <x v="4"/>
    <b v="0"/>
    <x v="0"/>
  </r>
  <r>
    <s v="Population - 2022"/>
    <x v="2493"/>
    <x v="27"/>
    <x v="134"/>
    <n v="30013"/>
    <n v="358"/>
    <b v="0"/>
    <x v="4"/>
    <b v="0"/>
    <x v="0"/>
  </r>
  <r>
    <s v="Population - 2022"/>
    <x v="2494"/>
    <x v="27"/>
    <x v="134"/>
    <n v="30087"/>
    <n v="324"/>
    <b v="0"/>
    <x v="4"/>
    <b v="0"/>
    <x v="0"/>
  </r>
  <r>
    <s v="Population - 2022"/>
    <x v="2064"/>
    <x v="27"/>
    <x v="134"/>
    <n v="30014"/>
    <n v="239"/>
    <b v="1"/>
    <x v="4"/>
    <b v="0"/>
    <x v="0"/>
  </r>
  <r>
    <s v="Population - 2022"/>
    <x v="1046"/>
    <x v="27"/>
    <x v="132"/>
    <n v="30069"/>
    <n v="458"/>
    <b v="1"/>
    <x v="4"/>
    <b v="0"/>
    <x v="0"/>
  </r>
  <r>
    <s v="Population - 2022"/>
    <x v="2495"/>
    <x v="27"/>
    <x v="132"/>
    <n v="30088"/>
    <n v="139"/>
    <b v="0"/>
    <x v="4"/>
    <b v="0"/>
    <x v="0"/>
  </r>
  <r>
    <s v="Population - 2022"/>
    <x v="2496"/>
    <x v="27"/>
    <x v="132"/>
    <n v="30089"/>
    <n v="886"/>
    <b v="0"/>
    <x v="4"/>
    <b v="0"/>
    <x v="0"/>
  </r>
  <r>
    <s v="Population - 2022"/>
    <x v="2497"/>
    <x v="27"/>
    <x v="132"/>
    <n v="30038"/>
    <n v="101"/>
    <b v="0"/>
    <x v="4"/>
    <b v="0"/>
    <x v="0"/>
  </r>
  <r>
    <s v="Population - 2022"/>
    <x v="2498"/>
    <x v="27"/>
    <x v="133"/>
    <n v="30070"/>
    <n v="338"/>
    <b v="0"/>
    <x v="4"/>
    <b v="0"/>
    <x v="0"/>
  </r>
  <r>
    <s v="Population - 2022"/>
    <x v="2499"/>
    <x v="27"/>
    <x v="132"/>
    <n v="30071"/>
    <n v="994"/>
    <b v="0"/>
    <x v="4"/>
    <b v="0"/>
    <x v="0"/>
  </r>
  <r>
    <s v="Population - 2022"/>
    <x v="2500"/>
    <x v="27"/>
    <x v="134"/>
    <n v="30090"/>
    <n v="791"/>
    <b v="0"/>
    <x v="4"/>
    <b v="0"/>
    <x v="0"/>
  </r>
  <r>
    <s v="Population - 2022"/>
    <x v="2501"/>
    <x v="27"/>
    <x v="132"/>
    <n v="30039"/>
    <n v="546"/>
    <b v="0"/>
    <x v="4"/>
    <b v="0"/>
    <x v="0"/>
  </r>
  <r>
    <s v="Population - 2022"/>
    <x v="2502"/>
    <x v="27"/>
    <x v="133"/>
    <n v="30091"/>
    <n v="410"/>
    <b v="0"/>
    <x v="4"/>
    <b v="0"/>
    <x v="0"/>
  </r>
  <r>
    <s v="Population - 2022"/>
    <x v="2503"/>
    <x v="27"/>
    <x v="133"/>
    <n v="30092"/>
    <n v="374"/>
    <b v="0"/>
    <x v="4"/>
    <b v="0"/>
    <x v="0"/>
  </r>
  <r>
    <s v="Population - 2022"/>
    <x v="2504"/>
    <x v="27"/>
    <x v="132"/>
    <n v="30040"/>
    <n v="398"/>
    <b v="0"/>
    <x v="4"/>
    <b v="0"/>
    <x v="0"/>
  </r>
  <r>
    <s v="Population - 2022"/>
    <x v="2505"/>
    <x v="27"/>
    <x v="134"/>
    <n v="30015"/>
    <n v="387"/>
    <b v="0"/>
    <x v="4"/>
    <b v="0"/>
    <x v="0"/>
  </r>
  <r>
    <s v="Population - 2022"/>
    <x v="2506"/>
    <x v="27"/>
    <x v="132"/>
    <n v="30041"/>
    <n v="159"/>
    <b v="0"/>
    <x v="4"/>
    <b v="0"/>
    <x v="0"/>
  </r>
  <r>
    <s v="Population - 2022"/>
    <x v="2507"/>
    <x v="27"/>
    <x v="133"/>
    <n v="30093"/>
    <n v="312"/>
    <b v="0"/>
    <x v="4"/>
    <b v="0"/>
    <x v="0"/>
  </r>
  <r>
    <s v="Population - 2022"/>
    <x v="2508"/>
    <x v="27"/>
    <x v="132"/>
    <n v="30094"/>
    <n v="492"/>
    <b v="0"/>
    <x v="4"/>
    <b v="0"/>
    <x v="0"/>
  </r>
  <r>
    <s v="Population - 2022"/>
    <x v="2509"/>
    <x v="27"/>
    <x v="132"/>
    <n v="30095"/>
    <n v="347"/>
    <b v="0"/>
    <x v="4"/>
    <b v="0"/>
    <x v="0"/>
  </r>
  <r>
    <s v="Population - 2022"/>
    <x v="2510"/>
    <x v="27"/>
    <x v="133"/>
    <n v="30096"/>
    <n v="224"/>
    <b v="0"/>
    <x v="4"/>
    <b v="0"/>
    <x v="0"/>
  </r>
  <r>
    <s v="Population - 2022"/>
    <x v="2511"/>
    <x v="27"/>
    <x v="132"/>
    <n v="30042"/>
    <n v="282"/>
    <b v="1"/>
    <x v="4"/>
    <b v="0"/>
    <x v="0"/>
  </r>
  <r>
    <s v="Population - 2022"/>
    <x v="2511"/>
    <x v="27"/>
    <x v="133"/>
    <n v="30097"/>
    <n v="189"/>
    <b v="1"/>
    <x v="4"/>
    <b v="0"/>
    <x v="0"/>
  </r>
  <r>
    <s v="Population - 2022"/>
    <x v="2512"/>
    <x v="27"/>
    <x v="132"/>
    <n v="30043"/>
    <n v="128"/>
    <b v="0"/>
    <x v="4"/>
    <b v="0"/>
    <x v="0"/>
  </r>
  <r>
    <s v="Population - 2022"/>
    <x v="2513"/>
    <x v="27"/>
    <x v="132"/>
    <n v="30044"/>
    <n v="316"/>
    <b v="0"/>
    <x v="4"/>
    <b v="0"/>
    <x v="0"/>
  </r>
  <r>
    <s v="Population - 2022"/>
    <x v="2272"/>
    <x v="27"/>
    <x v="132"/>
    <n v="30045"/>
    <n v="183"/>
    <b v="1"/>
    <x v="4"/>
    <b v="0"/>
    <x v="0"/>
  </r>
  <r>
    <s v="Population - 2022"/>
    <x v="2514"/>
    <x v="27"/>
    <x v="133"/>
    <n v="30098"/>
    <n v="549"/>
    <b v="0"/>
    <x v="4"/>
    <b v="0"/>
    <x v="0"/>
  </r>
  <r>
    <s v="Population - 2022"/>
    <x v="2515"/>
    <x v="27"/>
    <x v="134"/>
    <n v="30016"/>
    <n v="1709"/>
    <b v="0"/>
    <x v="4"/>
    <b v="0"/>
    <x v="0"/>
  </r>
  <r>
    <s v="Population - 2022"/>
    <x v="1239"/>
    <x v="27"/>
    <x v="133"/>
    <n v="30072"/>
    <n v="1183"/>
    <b v="1"/>
    <x v="4"/>
    <b v="0"/>
    <x v="0"/>
  </r>
  <r>
    <s v="Population - 2022"/>
    <x v="2516"/>
    <x v="27"/>
    <x v="134"/>
    <n v="30099"/>
    <n v="368"/>
    <b v="1"/>
    <x v="4"/>
    <b v="0"/>
    <x v="0"/>
  </r>
  <r>
    <s v="Population - 2022"/>
    <x v="2517"/>
    <x v="27"/>
    <x v="134"/>
    <n v="30017"/>
    <n v="334"/>
    <b v="0"/>
    <x v="4"/>
    <b v="0"/>
    <x v="0"/>
  </r>
  <r>
    <s v="Population - 2022"/>
    <x v="2518"/>
    <x v="27"/>
    <x v="132"/>
    <s v=" 30046/30048"/>
    <n v="217"/>
    <b v="0"/>
    <x v="4"/>
    <b v="0"/>
    <x v="0"/>
  </r>
  <r>
    <s v="Population - 2022"/>
    <x v="2519"/>
    <x v="27"/>
    <x v="134"/>
    <n v="30100"/>
    <n v="384"/>
    <b v="0"/>
    <x v="4"/>
    <b v="0"/>
    <x v="0"/>
  </r>
  <r>
    <s v="Population - 2022"/>
    <x v="2520"/>
    <x v="27"/>
    <x v="133"/>
    <n v="30101"/>
    <n v="166"/>
    <b v="0"/>
    <x v="4"/>
    <b v="0"/>
    <x v="0"/>
  </r>
  <r>
    <s v="Population - 2022"/>
    <x v="2521"/>
    <x v="27"/>
    <x v="132"/>
    <s v=" 30047/30025"/>
    <n v="300"/>
    <b v="0"/>
    <x v="4"/>
    <b v="0"/>
    <x v="0"/>
  </r>
  <r>
    <s v="Population - 2022"/>
    <x v="2522"/>
    <x v="27"/>
    <x v="133"/>
    <n v="30073"/>
    <n v="771"/>
    <b v="0"/>
    <x v="4"/>
    <b v="0"/>
    <x v="0"/>
  </r>
  <r>
    <s v="Population - 2022"/>
    <x v="2523"/>
    <x v="27"/>
    <x v="134"/>
    <n v="30018"/>
    <n v="338"/>
    <b v="0"/>
    <x v="4"/>
    <b v="0"/>
    <x v="0"/>
  </r>
  <r>
    <s v="Population - 2022"/>
    <x v="2524"/>
    <x v="27"/>
    <x v="133"/>
    <n v="30102"/>
    <n v="1001"/>
    <b v="0"/>
    <x v="4"/>
    <b v="0"/>
    <x v="0"/>
  </r>
  <r>
    <s v="Population - 2022"/>
    <x v="2525"/>
    <x v="27"/>
    <x v="132"/>
    <n v="30049"/>
    <n v="520"/>
    <b v="0"/>
    <x v="4"/>
    <b v="0"/>
    <x v="0"/>
  </r>
  <r>
    <s v="Population - 2022"/>
    <x v="2526"/>
    <x v="27"/>
    <x v="132"/>
    <n v="30103"/>
    <n v="403"/>
    <b v="0"/>
    <x v="4"/>
    <b v="0"/>
    <x v="0"/>
  </r>
  <r>
    <s v="Population - 2022"/>
    <x v="1942"/>
    <x v="27"/>
    <x v="134"/>
    <n v="30019"/>
    <n v="436"/>
    <b v="1"/>
    <x v="4"/>
    <b v="0"/>
    <x v="0"/>
  </r>
  <r>
    <s v="Population - 2022"/>
    <x v="2527"/>
    <x v="27"/>
    <x v="132"/>
    <n v="30050"/>
    <n v="337"/>
    <b v="0"/>
    <x v="4"/>
    <b v="0"/>
    <x v="0"/>
  </r>
  <r>
    <s v="Population - 2022"/>
    <x v="1831"/>
    <x v="27"/>
    <x v="132"/>
    <n v="30104"/>
    <n v="815"/>
    <b v="1"/>
    <x v="4"/>
    <b v="0"/>
    <x v="0"/>
  </r>
  <r>
    <s v="Population - 2022"/>
    <x v="2528"/>
    <x v="27"/>
    <x v="133"/>
    <n v="30105"/>
    <n v="5511"/>
    <b v="0"/>
    <x v="4"/>
    <b v="0"/>
    <x v="0"/>
  </r>
  <r>
    <s v="Population - 2022"/>
    <x v="2529"/>
    <x v="27"/>
    <x v="133"/>
    <n v="30106"/>
    <n v="2001"/>
    <b v="0"/>
    <x v="4"/>
    <b v="0"/>
    <x v="0"/>
  </r>
  <r>
    <s v="Population - 2022"/>
    <x v="2530"/>
    <x v="27"/>
    <x v="134"/>
    <n v="30107"/>
    <n v="216"/>
    <b v="0"/>
    <x v="4"/>
    <b v="0"/>
    <x v="0"/>
  </r>
  <r>
    <s v="Population - 2022"/>
    <x v="578"/>
    <x v="27"/>
    <x v="132"/>
    <n v="30108"/>
    <n v="158"/>
    <b v="1"/>
    <x v="4"/>
    <b v="0"/>
    <x v="0"/>
  </r>
  <r>
    <s v="Population - 2022"/>
    <x v="2531"/>
    <x v="27"/>
    <x v="132"/>
    <n v="30051"/>
    <n v="399"/>
    <b v="0"/>
    <x v="4"/>
    <b v="0"/>
    <x v="0"/>
  </r>
  <r>
    <s v="Population - 2022"/>
    <x v="1245"/>
    <x v="27"/>
    <x v="134"/>
    <n v="30109"/>
    <n v="551"/>
    <b v="1"/>
    <x v="4"/>
    <b v="0"/>
    <x v="0"/>
  </r>
  <r>
    <s v="Population - 2022"/>
    <x v="2532"/>
    <x v="27"/>
    <x v="132"/>
    <n v="30110"/>
    <n v="1232"/>
    <b v="0"/>
    <x v="4"/>
    <b v="0"/>
    <x v="0"/>
  </r>
  <r>
    <s v="Population - 2022"/>
    <x v="1247"/>
    <x v="27"/>
    <x v="134"/>
    <n v="30020"/>
    <n v="525"/>
    <b v="1"/>
    <x v="4"/>
    <b v="0"/>
    <x v="0"/>
  </r>
  <r>
    <s v="Population - 2022"/>
    <x v="2533"/>
    <x v="27"/>
    <x v="134"/>
    <n v="30021"/>
    <n v="310"/>
    <b v="0"/>
    <x v="4"/>
    <b v="0"/>
    <x v="0"/>
  </r>
  <r>
    <s v="Population - 2022"/>
    <x v="2534"/>
    <x v="27"/>
    <x v="132"/>
    <n v="30111"/>
    <n v="963"/>
    <b v="0"/>
    <x v="4"/>
    <b v="0"/>
    <x v="0"/>
  </r>
  <r>
    <s v="Population - 2022"/>
    <x v="1577"/>
    <x v="27"/>
    <x v="134"/>
    <n v="30022"/>
    <n v="779"/>
    <b v="1"/>
    <x v="4"/>
    <b v="0"/>
    <x v="0"/>
  </r>
  <r>
    <s v="Population - 2022"/>
    <x v="2535"/>
    <x v="27"/>
    <x v="132"/>
    <n v="30052"/>
    <n v="267"/>
    <b v="0"/>
    <x v="4"/>
    <b v="0"/>
    <x v="0"/>
  </r>
  <r>
    <s v="Population - 2022"/>
    <x v="2536"/>
    <x v="27"/>
    <x v="132"/>
    <n v="30112"/>
    <n v="324"/>
    <b v="0"/>
    <x v="4"/>
    <b v="0"/>
    <x v="0"/>
  </r>
  <r>
    <s v="Population - 2022"/>
    <x v="2537"/>
    <x v="27"/>
    <x v="132"/>
    <n v="30053"/>
    <n v="174"/>
    <b v="0"/>
    <x v="4"/>
    <b v="0"/>
    <x v="0"/>
  </r>
  <r>
    <s v="Population - 2022"/>
    <x v="2538"/>
    <x v="27"/>
    <x v="132"/>
    <n v="30054"/>
    <n v="206"/>
    <b v="0"/>
    <x v="4"/>
    <b v="0"/>
    <x v="0"/>
  </r>
  <r>
    <s v="Population - 2022"/>
    <x v="2539"/>
    <x v="27"/>
    <x v="134"/>
    <n v="30023"/>
    <n v="329"/>
    <b v="0"/>
    <x v="4"/>
    <b v="0"/>
    <x v="0"/>
  </r>
  <r>
    <s v="Population - 2022"/>
    <x v="2540"/>
    <x v="28"/>
    <x v="135"/>
    <n v="31062"/>
    <n v="471"/>
    <b v="0"/>
    <x v="7"/>
    <b v="0"/>
    <x v="0"/>
  </r>
  <r>
    <s v="Population - 2022"/>
    <x v="2541"/>
    <x v="28"/>
    <x v="135"/>
    <n v="31063"/>
    <n v="810"/>
    <b v="0"/>
    <x v="7"/>
    <b v="0"/>
    <x v="0"/>
  </r>
  <r>
    <s v="Population - 2022"/>
    <x v="2542"/>
    <x v="28"/>
    <x v="135"/>
    <n v="31064"/>
    <n v="240"/>
    <b v="0"/>
    <x v="7"/>
    <b v="0"/>
    <x v="0"/>
  </r>
  <r>
    <s v="Population - 2022"/>
    <x v="2543"/>
    <x v="28"/>
    <x v="135"/>
    <n v="31004"/>
    <n v="391"/>
    <b v="0"/>
    <x v="7"/>
    <b v="0"/>
    <x v="0"/>
  </r>
  <r>
    <s v="Population - 2022"/>
    <x v="142"/>
    <x v="28"/>
    <x v="135"/>
    <n v="31065"/>
    <n v="205"/>
    <b v="1"/>
    <x v="7"/>
    <b v="0"/>
    <x v="0"/>
  </r>
  <r>
    <s v="Population - 2022"/>
    <x v="2544"/>
    <x v="28"/>
    <x v="135"/>
    <n v="31017"/>
    <n v="172"/>
    <b v="0"/>
    <x v="7"/>
    <b v="0"/>
    <x v="0"/>
  </r>
  <r>
    <s v="Population - 2022"/>
    <x v="2545"/>
    <x v="28"/>
    <x v="136"/>
    <n v="31034"/>
    <n v="669"/>
    <b v="0"/>
    <x v="7"/>
    <b v="0"/>
    <x v="0"/>
  </r>
  <r>
    <s v="Population - 2022"/>
    <x v="2546"/>
    <x v="28"/>
    <x v="136"/>
    <n v="31035"/>
    <n v="452"/>
    <b v="0"/>
    <x v="7"/>
    <b v="0"/>
    <x v="0"/>
  </r>
  <r>
    <s v="Population - 2022"/>
    <x v="2547"/>
    <x v="28"/>
    <x v="135"/>
    <n v="31036"/>
    <n v="2246"/>
    <b v="0"/>
    <x v="7"/>
    <b v="0"/>
    <x v="0"/>
  </r>
  <r>
    <s v="Population - 2022"/>
    <x v="1153"/>
    <x v="28"/>
    <x v="135"/>
    <n v="31037"/>
    <n v="466"/>
    <b v="1"/>
    <x v="7"/>
    <b v="0"/>
    <x v="0"/>
  </r>
  <r>
    <s v="Population - 2022"/>
    <x v="2548"/>
    <x v="28"/>
    <x v="135"/>
    <n v="31005"/>
    <n v="390"/>
    <b v="0"/>
    <x v="7"/>
    <b v="0"/>
    <x v="0"/>
  </r>
  <r>
    <s v="Population - 2022"/>
    <x v="2549"/>
    <x v="28"/>
    <x v="136"/>
    <n v="31038"/>
    <n v="1396"/>
    <b v="0"/>
    <x v="7"/>
    <b v="0"/>
    <x v="0"/>
  </r>
  <r>
    <s v="Population - 2022"/>
    <x v="2550"/>
    <x v="28"/>
    <x v="136"/>
    <n v="31039"/>
    <n v="363"/>
    <b v="0"/>
    <x v="7"/>
    <b v="0"/>
    <x v="0"/>
  </r>
  <r>
    <s v="Population - 2022"/>
    <x v="2551"/>
    <x v="28"/>
    <x v="135"/>
    <n v="31066"/>
    <n v="608"/>
    <b v="0"/>
    <x v="7"/>
    <b v="0"/>
    <x v="0"/>
  </r>
  <r>
    <s v="Population - 2022"/>
    <x v="2552"/>
    <x v="28"/>
    <x v="135"/>
    <s v=" 31067/31069"/>
    <n v="154"/>
    <b v="0"/>
    <x v="7"/>
    <b v="0"/>
    <x v="0"/>
  </r>
  <r>
    <s v="Population - 2022"/>
    <x v="2553"/>
    <x v="28"/>
    <x v="135"/>
    <n v="31068"/>
    <n v="110"/>
    <b v="0"/>
    <x v="7"/>
    <b v="0"/>
    <x v="0"/>
  </r>
  <r>
    <s v="Population - 2022"/>
    <x v="2554"/>
    <x v="28"/>
    <x v="135"/>
    <n v="31040"/>
    <n v="213"/>
    <b v="0"/>
    <x v="7"/>
    <b v="0"/>
    <x v="0"/>
  </r>
  <r>
    <s v="Population - 2022"/>
    <x v="2555"/>
    <x v="28"/>
    <x v="135"/>
    <n v="31018"/>
    <n v="247"/>
    <b v="0"/>
    <x v="7"/>
    <b v="0"/>
    <x v="0"/>
  </r>
  <r>
    <s v="Population - 2022"/>
    <x v="2556"/>
    <x v="28"/>
    <x v="136"/>
    <n v="31041"/>
    <n v="1794"/>
    <b v="0"/>
    <x v="7"/>
    <b v="0"/>
    <x v="0"/>
  </r>
  <r>
    <s v="Population - 2022"/>
    <x v="2557"/>
    <x v="28"/>
    <x v="136"/>
    <n v="31042"/>
    <n v="715"/>
    <b v="0"/>
    <x v="7"/>
    <b v="0"/>
    <x v="0"/>
  </r>
  <r>
    <s v="Population - 2022"/>
    <x v="2558"/>
    <x v="28"/>
    <x v="135"/>
    <n v="31043"/>
    <n v="716"/>
    <b v="0"/>
    <x v="7"/>
    <b v="0"/>
    <x v="0"/>
  </r>
  <r>
    <s v="Population - 2022"/>
    <x v="2559"/>
    <x v="28"/>
    <x v="135"/>
    <n v="31070"/>
    <n v="157"/>
    <b v="0"/>
    <x v="7"/>
    <b v="0"/>
    <x v="0"/>
  </r>
  <r>
    <s v="Population - 2022"/>
    <x v="2560"/>
    <x v="28"/>
    <x v="135"/>
    <n v="31019"/>
    <n v="239"/>
    <b v="0"/>
    <x v="7"/>
    <b v="0"/>
    <x v="0"/>
  </r>
  <r>
    <s v="Population - 2022"/>
    <x v="2561"/>
    <x v="28"/>
    <x v="135"/>
    <n v="31020"/>
    <n v="1097"/>
    <b v="0"/>
    <x v="7"/>
    <b v="0"/>
    <x v="0"/>
  </r>
  <r>
    <s v="Population - 2022"/>
    <x v="2562"/>
    <x v="28"/>
    <x v="136"/>
    <n v="31044"/>
    <n v="988"/>
    <b v="0"/>
    <x v="7"/>
    <b v="0"/>
    <x v="0"/>
  </r>
  <r>
    <s v="Population - 2022"/>
    <x v="2563"/>
    <x v="28"/>
    <x v="136"/>
    <n v="31045"/>
    <n v="585"/>
    <b v="0"/>
    <x v="7"/>
    <b v="0"/>
    <x v="0"/>
  </r>
  <r>
    <s v="Population - 2022"/>
    <x v="2564"/>
    <x v="28"/>
    <x v="135"/>
    <n v="31072"/>
    <n v="303"/>
    <b v="0"/>
    <x v="7"/>
    <b v="0"/>
    <x v="0"/>
  </r>
  <r>
    <s v="Population - 2022"/>
    <x v="2565"/>
    <x v="28"/>
    <x v="136"/>
    <n v="31046"/>
    <n v="3161"/>
    <b v="0"/>
    <x v="7"/>
    <b v="0"/>
    <x v="0"/>
  </r>
  <r>
    <s v="Population - 2022"/>
    <x v="2566"/>
    <x v="28"/>
    <x v="135"/>
    <n v="31073"/>
    <n v="1560"/>
    <b v="0"/>
    <x v="7"/>
    <b v="0"/>
    <x v="0"/>
  </r>
  <r>
    <s v="Population - 2022"/>
    <x v="2567"/>
    <x v="28"/>
    <x v="135"/>
    <n v="31006"/>
    <n v="452"/>
    <b v="0"/>
    <x v="7"/>
    <b v="0"/>
    <x v="0"/>
  </r>
  <r>
    <s v="Population - 2022"/>
    <x v="2568"/>
    <x v="28"/>
    <x v="135"/>
    <n v="31007"/>
    <n v="555"/>
    <b v="0"/>
    <x v="7"/>
    <b v="0"/>
    <x v="0"/>
  </r>
  <r>
    <s v="Population - 2022"/>
    <x v="2569"/>
    <x v="28"/>
    <x v="135"/>
    <n v="31021"/>
    <n v="182"/>
    <b v="0"/>
    <x v="7"/>
    <b v="0"/>
    <x v="0"/>
  </r>
  <r>
    <s v="Population - 2022"/>
    <x v="2570"/>
    <x v="28"/>
    <x v="135"/>
    <n v="31022"/>
    <n v="203"/>
    <b v="0"/>
    <x v="7"/>
    <b v="0"/>
    <x v="0"/>
  </r>
  <r>
    <s v="Population - 2022"/>
    <x v="509"/>
    <x v="28"/>
    <x v="135"/>
    <n v="31023"/>
    <n v="576"/>
    <b v="1"/>
    <x v="7"/>
    <b v="0"/>
    <x v="0"/>
  </r>
  <r>
    <s v="Population - 2022"/>
    <x v="2571"/>
    <x v="28"/>
    <x v="136"/>
    <n v="31047"/>
    <n v="746"/>
    <b v="0"/>
    <x v="7"/>
    <b v="0"/>
    <x v="0"/>
  </r>
  <r>
    <s v="Population - 2022"/>
    <x v="2572"/>
    <x v="28"/>
    <x v="136"/>
    <n v="31048"/>
    <n v="1835"/>
    <b v="0"/>
    <x v="7"/>
    <b v="0"/>
    <x v="0"/>
  </r>
  <r>
    <s v="Population - 2022"/>
    <x v="2573"/>
    <x v="28"/>
    <x v="135"/>
    <n v="31049"/>
    <n v="279"/>
    <b v="0"/>
    <x v="7"/>
    <b v="0"/>
    <x v="0"/>
  </r>
  <r>
    <s v="Population - 2022"/>
    <x v="2574"/>
    <x v="28"/>
    <x v="135"/>
    <n v="31050"/>
    <n v="420"/>
    <b v="0"/>
    <x v="7"/>
    <b v="0"/>
    <x v="0"/>
  </r>
  <r>
    <s v="Population - 2022"/>
    <x v="2575"/>
    <x v="28"/>
    <x v="135"/>
    <n v="31008"/>
    <n v="542"/>
    <b v="0"/>
    <x v="7"/>
    <b v="0"/>
    <x v="0"/>
  </r>
  <r>
    <s v="Population - 2022"/>
    <x v="2576"/>
    <x v="28"/>
    <x v="135"/>
    <n v="31024"/>
    <n v="631"/>
    <b v="0"/>
    <x v="7"/>
    <b v="0"/>
    <x v="0"/>
  </r>
  <r>
    <s v="Population - 2022"/>
    <x v="2577"/>
    <x v="28"/>
    <x v="135"/>
    <n v="31025"/>
    <n v="661"/>
    <b v="0"/>
    <x v="7"/>
    <b v="0"/>
    <x v="0"/>
  </r>
  <r>
    <s v="Population - 2022"/>
    <x v="1806"/>
    <x v="28"/>
    <x v="136"/>
    <n v="31051"/>
    <n v="264"/>
    <b v="1"/>
    <x v="7"/>
    <b v="0"/>
    <x v="0"/>
  </r>
  <r>
    <s v="Population - 2022"/>
    <x v="2578"/>
    <x v="28"/>
    <x v="135"/>
    <n v="31074"/>
    <n v="226"/>
    <b v="0"/>
    <x v="7"/>
    <b v="0"/>
    <x v="0"/>
  </r>
  <r>
    <s v="Population - 2022"/>
    <x v="2579"/>
    <x v="28"/>
    <x v="135"/>
    <n v="31009"/>
    <n v="543"/>
    <b v="0"/>
    <x v="7"/>
    <b v="0"/>
    <x v="0"/>
  </r>
  <r>
    <s v="Population - 2022"/>
    <x v="1913"/>
    <x v="28"/>
    <x v="135"/>
    <n v="31026"/>
    <n v="1763"/>
    <b v="1"/>
    <x v="7"/>
    <b v="0"/>
    <x v="0"/>
  </r>
  <r>
    <s v="Population - 2022"/>
    <x v="2580"/>
    <x v="28"/>
    <x v="135"/>
    <n v="31010"/>
    <n v="273"/>
    <b v="0"/>
    <x v="7"/>
    <b v="0"/>
    <x v="0"/>
  </r>
  <r>
    <s v="Population - 2022"/>
    <x v="2581"/>
    <x v="28"/>
    <x v="135"/>
    <n v="31011"/>
    <n v="450"/>
    <b v="0"/>
    <x v="7"/>
    <b v="0"/>
    <x v="0"/>
  </r>
  <r>
    <s v="Population - 2022"/>
    <x v="2582"/>
    <x v="28"/>
    <x v="136"/>
    <n v="31052"/>
    <n v="2336"/>
    <b v="0"/>
    <x v="7"/>
    <b v="0"/>
    <x v="0"/>
  </r>
  <r>
    <s v="Population - 2022"/>
    <x v="2583"/>
    <x v="28"/>
    <x v="135"/>
    <n v="31075"/>
    <n v="223"/>
    <b v="0"/>
    <x v="7"/>
    <b v="0"/>
    <x v="0"/>
  </r>
  <r>
    <s v="Population - 2022"/>
    <x v="2584"/>
    <x v="28"/>
    <x v="135"/>
    <n v="31012"/>
    <n v="352"/>
    <b v="0"/>
    <x v="7"/>
    <b v="0"/>
    <x v="0"/>
  </r>
  <r>
    <s v="Population - 2022"/>
    <x v="2585"/>
    <x v="28"/>
    <x v="135"/>
    <n v="31013"/>
    <n v="300"/>
    <b v="0"/>
    <x v="7"/>
    <b v="0"/>
    <x v="0"/>
  </r>
  <r>
    <s v="Population - 2022"/>
    <x v="2586"/>
    <x v="28"/>
    <x v="135"/>
    <n v="31076"/>
    <n v="227"/>
    <b v="0"/>
    <x v="7"/>
    <b v="0"/>
    <x v="0"/>
  </r>
  <r>
    <s v="Population - 2022"/>
    <x v="2587"/>
    <x v="28"/>
    <x v="137"/>
    <n v="31053"/>
    <n v="4096"/>
    <b v="0"/>
    <x v="7"/>
    <b v="0"/>
    <x v="0"/>
  </r>
  <r>
    <s v="Population - 2022"/>
    <x v="2588"/>
    <x v="28"/>
    <x v="135"/>
    <n v="31054"/>
    <n v="510"/>
    <b v="0"/>
    <x v="7"/>
    <b v="0"/>
    <x v="0"/>
  </r>
  <r>
    <s v="Population - 2022"/>
    <x v="423"/>
    <x v="28"/>
    <x v="135"/>
    <n v="31077"/>
    <n v="394"/>
    <b v="1"/>
    <x v="7"/>
    <b v="0"/>
    <x v="0"/>
  </r>
  <r>
    <s v="Population - 2022"/>
    <x v="2589"/>
    <x v="28"/>
    <x v="135"/>
    <n v="31055"/>
    <n v="400"/>
    <b v="0"/>
    <x v="7"/>
    <b v="0"/>
    <x v="0"/>
  </r>
  <r>
    <s v="Population - 2022"/>
    <x v="2590"/>
    <x v="28"/>
    <x v="136"/>
    <n v="31056"/>
    <n v="880"/>
    <b v="0"/>
    <x v="7"/>
    <b v="0"/>
    <x v="0"/>
  </r>
  <r>
    <s v="Population - 2022"/>
    <x v="2591"/>
    <x v="28"/>
    <x v="136"/>
    <n v="31057"/>
    <n v="1530"/>
    <b v="0"/>
    <x v="7"/>
    <b v="0"/>
    <x v="0"/>
  </r>
  <r>
    <s v="Population - 2022"/>
    <x v="2592"/>
    <x v="28"/>
    <x v="136"/>
    <n v="31058"/>
    <n v="626"/>
    <b v="0"/>
    <x v="7"/>
    <b v="0"/>
    <x v="0"/>
  </r>
  <r>
    <s v="Population - 2022"/>
    <x v="2593"/>
    <x v="28"/>
    <x v="135"/>
    <s v=" 31078/31071"/>
    <n v="376"/>
    <b v="0"/>
    <x v="7"/>
    <b v="0"/>
    <x v="0"/>
  </r>
  <r>
    <s v="Population - 2022"/>
    <x v="2594"/>
    <x v="28"/>
    <x v="135"/>
    <n v="31079"/>
    <n v="101"/>
    <b v="0"/>
    <x v="7"/>
    <b v="0"/>
    <x v="0"/>
  </r>
  <r>
    <s v="Population - 2022"/>
    <x v="2595"/>
    <x v="28"/>
    <x v="135"/>
    <n v="31028"/>
    <n v="603"/>
    <b v="0"/>
    <x v="7"/>
    <b v="0"/>
    <x v="0"/>
  </r>
  <r>
    <s v="Population - 2022"/>
    <x v="586"/>
    <x v="28"/>
    <x v="135"/>
    <n v="31059"/>
    <n v="752"/>
    <b v="1"/>
    <x v="7"/>
    <b v="0"/>
    <x v="0"/>
  </r>
  <r>
    <s v="Population - 2022"/>
    <x v="2596"/>
    <x v="28"/>
    <x v="136"/>
    <n v="31060"/>
    <n v="192"/>
    <b v="0"/>
    <x v="7"/>
    <b v="0"/>
    <x v="0"/>
  </r>
  <r>
    <s v="Population - 2022"/>
    <x v="2597"/>
    <x v="28"/>
    <x v="136"/>
    <n v="31061"/>
    <n v="233"/>
    <b v="0"/>
    <x v="7"/>
    <b v="0"/>
    <x v="0"/>
  </r>
  <r>
    <s v="Population - 2022"/>
    <x v="2598"/>
    <x v="28"/>
    <x v="135"/>
    <n v="31014"/>
    <n v="134"/>
    <b v="0"/>
    <x v="7"/>
    <b v="0"/>
    <x v="0"/>
  </r>
  <r>
    <s v="Population - 2022"/>
    <x v="2293"/>
    <x v="28"/>
    <x v="135"/>
    <n v="31029"/>
    <n v="179"/>
    <b v="1"/>
    <x v="7"/>
    <b v="0"/>
    <x v="0"/>
  </r>
  <r>
    <s v="Population - 2022"/>
    <x v="2599"/>
    <x v="28"/>
    <x v="137"/>
    <n v="31001"/>
    <n v="4705"/>
    <b v="0"/>
    <x v="7"/>
    <b v="0"/>
    <x v="0"/>
  </r>
  <r>
    <s v="Population - 2022"/>
    <x v="2600"/>
    <x v="28"/>
    <x v="137"/>
    <n v="31002"/>
    <n v="6024"/>
    <b v="0"/>
    <x v="7"/>
    <b v="0"/>
    <x v="0"/>
  </r>
  <r>
    <s v="Population - 2022"/>
    <x v="2601"/>
    <x v="28"/>
    <x v="137"/>
    <n v="31003"/>
    <n v="7789"/>
    <b v="0"/>
    <x v="7"/>
    <b v="0"/>
    <x v="0"/>
  </r>
  <r>
    <s v="Population - 2022"/>
    <x v="2602"/>
    <x v="28"/>
    <x v="135"/>
    <n v="31080"/>
    <n v="261"/>
    <b v="1"/>
    <x v="7"/>
    <b v="0"/>
    <x v="0"/>
  </r>
  <r>
    <s v="Population - 2022"/>
    <x v="2603"/>
    <x v="28"/>
    <x v="135"/>
    <n v="31081"/>
    <n v="396"/>
    <b v="0"/>
    <x v="7"/>
    <b v="0"/>
    <x v="0"/>
  </r>
  <r>
    <s v="Population - 2022"/>
    <x v="2604"/>
    <x v="28"/>
    <x v="135"/>
    <n v="31030"/>
    <n v="310"/>
    <b v="0"/>
    <x v="7"/>
    <b v="0"/>
    <x v="0"/>
  </r>
  <r>
    <s v="Population - 2022"/>
    <x v="2605"/>
    <x v="28"/>
    <x v="135"/>
    <s v=" 31031/31027"/>
    <n v="264"/>
    <b v="0"/>
    <x v="7"/>
    <b v="0"/>
    <x v="0"/>
  </r>
  <r>
    <s v="Population - 2022"/>
    <x v="2606"/>
    <x v="28"/>
    <x v="135"/>
    <n v="31015"/>
    <n v="239"/>
    <b v="0"/>
    <x v="7"/>
    <b v="0"/>
    <x v="0"/>
  </r>
  <r>
    <s v="Population - 2022"/>
    <x v="2607"/>
    <x v="28"/>
    <x v="135"/>
    <n v="31082"/>
    <n v="3092"/>
    <b v="0"/>
    <x v="7"/>
    <b v="0"/>
    <x v="0"/>
  </r>
  <r>
    <s v="Population - 2022"/>
    <x v="2608"/>
    <x v="28"/>
    <x v="135"/>
    <n v="31032"/>
    <n v="234"/>
    <b v="0"/>
    <x v="7"/>
    <b v="0"/>
    <x v="0"/>
  </r>
  <r>
    <s v="Population - 2022"/>
    <x v="2609"/>
    <x v="28"/>
    <x v="135"/>
    <n v="31033"/>
    <n v="304"/>
    <b v="0"/>
    <x v="7"/>
    <b v="0"/>
    <x v="0"/>
  </r>
  <r>
    <s v="Population - 2022"/>
    <x v="2610"/>
    <x v="28"/>
    <x v="135"/>
    <n v="31016"/>
    <n v="238"/>
    <b v="0"/>
    <x v="7"/>
    <b v="0"/>
    <x v="0"/>
  </r>
  <r>
    <s v="Population - 2022"/>
    <x v="2611"/>
    <x v="29"/>
    <x v="138"/>
    <n v="22031"/>
    <n v="743"/>
    <b v="0"/>
    <x v="17"/>
    <b v="0"/>
    <x v="0"/>
  </r>
  <r>
    <s v="Population - 2022"/>
    <x v="2612"/>
    <x v="29"/>
    <x v="138"/>
    <n v="22038"/>
    <n v="744"/>
    <b v="0"/>
    <x v="17"/>
    <b v="0"/>
    <x v="0"/>
  </r>
  <r>
    <s v="Population - 2022"/>
    <x v="2613"/>
    <x v="29"/>
    <x v="138"/>
    <n v="22049"/>
    <n v="3187"/>
    <b v="0"/>
    <x v="17"/>
    <b v="0"/>
    <x v="0"/>
  </r>
  <r>
    <s v="Population - 2022"/>
    <x v="1837"/>
    <x v="29"/>
    <x v="138"/>
    <n v="22024"/>
    <n v="619"/>
    <b v="1"/>
    <x v="22"/>
    <b v="0"/>
    <x v="0"/>
  </r>
  <r>
    <s v="Population - 2022"/>
    <x v="2614"/>
    <x v="29"/>
    <x v="139"/>
    <n v="22025"/>
    <n v="339"/>
    <b v="0"/>
    <x v="22"/>
    <b v="0"/>
    <x v="0"/>
  </r>
  <r>
    <s v="Population - 2022"/>
    <x v="2615"/>
    <x v="29"/>
    <x v="140"/>
    <n v="22005"/>
    <n v="267"/>
    <b v="0"/>
    <x v="22"/>
    <b v="0"/>
    <x v="0"/>
  </r>
  <r>
    <s v="Population - 2022"/>
    <x v="2616"/>
    <x v="29"/>
    <x v="141"/>
    <n v="23140"/>
    <n v="400"/>
    <b v="0"/>
    <x v="22"/>
    <b v="0"/>
    <x v="0"/>
  </r>
  <r>
    <s v="Population - 2022"/>
    <x v="2617"/>
    <x v="29"/>
    <x v="140"/>
    <n v="22026"/>
    <n v="624"/>
    <b v="0"/>
    <x v="22"/>
    <b v="0"/>
    <x v="0"/>
  </r>
  <r>
    <s v="Population - 2022"/>
    <x v="2618"/>
    <x v="29"/>
    <x v="142"/>
    <n v="23117"/>
    <n v="1191"/>
    <b v="0"/>
    <x v="22"/>
    <b v="0"/>
    <x v="0"/>
  </r>
  <r>
    <s v="Population - 2022"/>
    <x v="2619"/>
    <x v="29"/>
    <x v="143"/>
    <n v="23093"/>
    <n v="667"/>
    <b v="0"/>
    <x v="22"/>
    <b v="0"/>
    <x v="0"/>
  </r>
  <r>
    <s v="Population - 2022"/>
    <x v="2620"/>
    <x v="29"/>
    <x v="141"/>
    <n v="23094"/>
    <n v="473"/>
    <b v="0"/>
    <x v="22"/>
    <b v="0"/>
    <x v="0"/>
  </r>
  <r>
    <s v="Population - 2022"/>
    <x v="2621"/>
    <x v="29"/>
    <x v="138"/>
    <n v="22027"/>
    <n v="3391"/>
    <b v="0"/>
    <x v="22"/>
    <b v="0"/>
    <x v="0"/>
  </r>
  <r>
    <s v="Population - 2022"/>
    <x v="1851"/>
    <x v="29"/>
    <x v="141"/>
    <n v="23141"/>
    <n v="746"/>
    <b v="1"/>
    <x v="22"/>
    <b v="0"/>
    <x v="0"/>
  </r>
  <r>
    <s v="Population - 2022"/>
    <x v="1851"/>
    <x v="29"/>
    <x v="140"/>
    <n v="22006"/>
    <n v="570"/>
    <b v="1"/>
    <x v="22"/>
    <b v="0"/>
    <x v="0"/>
  </r>
  <r>
    <s v="Population - 2022"/>
    <x v="2622"/>
    <x v="29"/>
    <x v="142"/>
    <n v="23118"/>
    <n v="499"/>
    <b v="0"/>
    <x v="22"/>
    <b v="0"/>
    <x v="0"/>
  </r>
  <r>
    <s v="Population - 2022"/>
    <x v="2623"/>
    <x v="29"/>
    <x v="144"/>
    <n v="22061"/>
    <n v="439"/>
    <b v="0"/>
    <x v="22"/>
    <b v="0"/>
    <x v="0"/>
  </r>
  <r>
    <s v="Population - 2022"/>
    <x v="2624"/>
    <x v="29"/>
    <x v="143"/>
    <n v="23153"/>
    <n v="352"/>
    <b v="0"/>
    <x v="22"/>
    <b v="0"/>
    <x v="0"/>
  </r>
  <r>
    <s v="Population - 2022"/>
    <x v="2625"/>
    <x v="29"/>
    <x v="145"/>
    <n v="23132"/>
    <n v="1047"/>
    <b v="0"/>
    <x v="22"/>
    <b v="0"/>
    <x v="0"/>
  </r>
  <r>
    <s v="Population - 2022"/>
    <x v="2626"/>
    <x v="29"/>
    <x v="140"/>
    <n v="22028"/>
    <n v="680"/>
    <b v="0"/>
    <x v="22"/>
    <b v="0"/>
    <x v="0"/>
  </r>
  <r>
    <s v="Population - 2022"/>
    <x v="2627"/>
    <x v="29"/>
    <x v="143"/>
    <n v="23154"/>
    <n v="274"/>
    <b v="0"/>
    <x v="22"/>
    <b v="0"/>
    <x v="0"/>
  </r>
  <r>
    <s v="Population - 2022"/>
    <x v="2628"/>
    <x v="29"/>
    <x v="143"/>
    <n v="23155"/>
    <n v="890"/>
    <b v="0"/>
    <x v="22"/>
    <b v="0"/>
    <x v="0"/>
  </r>
  <r>
    <s v="Population - 2022"/>
    <x v="2629"/>
    <x v="29"/>
    <x v="140"/>
    <n v="22007"/>
    <n v="364"/>
    <b v="0"/>
    <x v="22"/>
    <b v="0"/>
    <x v="0"/>
  </r>
  <r>
    <s v="Population - 2022"/>
    <x v="2630"/>
    <x v="29"/>
    <x v="140"/>
    <n v="22029"/>
    <n v="583"/>
    <b v="0"/>
    <x v="22"/>
    <b v="0"/>
    <x v="0"/>
  </r>
  <r>
    <s v="Population - 2022"/>
    <x v="2631"/>
    <x v="29"/>
    <x v="144"/>
    <n v="22062"/>
    <n v="248"/>
    <b v="0"/>
    <x v="22"/>
    <b v="0"/>
    <x v="0"/>
  </r>
  <r>
    <s v="Population - 2022"/>
    <x v="2632"/>
    <x v="29"/>
    <x v="138"/>
    <n v="22030"/>
    <n v="744"/>
    <b v="0"/>
    <x v="22"/>
    <b v="0"/>
    <x v="0"/>
  </r>
  <r>
    <s v="Population - 2022"/>
    <x v="2633"/>
    <x v="29"/>
    <x v="141"/>
    <n v="23142"/>
    <n v="415"/>
    <b v="0"/>
    <x v="22"/>
    <b v="0"/>
    <x v="0"/>
  </r>
  <r>
    <s v="Population - 2022"/>
    <x v="2634"/>
    <x v="29"/>
    <x v="142"/>
    <n v="23119"/>
    <n v="989"/>
    <b v="0"/>
    <x v="22"/>
    <b v="0"/>
    <x v="0"/>
  </r>
  <r>
    <s v="Population - 2022"/>
    <x v="2635"/>
    <x v="29"/>
    <x v="141"/>
    <n v="23095"/>
    <n v="547"/>
    <b v="0"/>
    <x v="22"/>
    <b v="0"/>
    <x v="0"/>
  </r>
  <r>
    <s v="Population - 2022"/>
    <x v="2636"/>
    <x v="29"/>
    <x v="143"/>
    <n v="23156"/>
    <n v="865"/>
    <b v="0"/>
    <x v="22"/>
    <b v="0"/>
    <x v="0"/>
  </r>
  <r>
    <s v="Population - 2022"/>
    <x v="2637"/>
    <x v="29"/>
    <x v="139"/>
    <n v="22052"/>
    <n v="313"/>
    <b v="0"/>
    <x v="22"/>
    <b v="0"/>
    <x v="0"/>
  </r>
  <r>
    <s v="Population - 2022"/>
    <x v="2638"/>
    <x v="29"/>
    <x v="139"/>
    <n v="22053"/>
    <n v="138"/>
    <b v="0"/>
    <x v="22"/>
    <b v="0"/>
    <x v="0"/>
  </r>
  <r>
    <s v="Population - 2022"/>
    <x v="2639"/>
    <x v="29"/>
    <x v="140"/>
    <n v="22008"/>
    <n v="1454"/>
    <b v="0"/>
    <x v="22"/>
    <b v="0"/>
    <x v="0"/>
  </r>
  <r>
    <s v="Population - 2022"/>
    <x v="2640"/>
    <x v="29"/>
    <x v="139"/>
    <n v="22063"/>
    <n v="1254"/>
    <b v="0"/>
    <x v="22"/>
    <b v="0"/>
    <x v="0"/>
  </r>
  <r>
    <s v="Population - 2022"/>
    <x v="2641"/>
    <x v="29"/>
    <x v="139"/>
    <n v="22054"/>
    <n v="307"/>
    <b v="0"/>
    <x v="22"/>
    <b v="0"/>
    <x v="0"/>
  </r>
  <r>
    <s v="Population - 2022"/>
    <x v="2642"/>
    <x v="29"/>
    <x v="139"/>
    <n v="22055"/>
    <n v="405"/>
    <b v="0"/>
    <x v="22"/>
    <b v="0"/>
    <x v="0"/>
  </r>
  <r>
    <s v="Population - 2022"/>
    <x v="2643"/>
    <x v="29"/>
    <x v="143"/>
    <n v="23157"/>
    <n v="337"/>
    <b v="0"/>
    <x v="22"/>
    <b v="0"/>
    <x v="0"/>
  </r>
  <r>
    <s v="Population - 2022"/>
    <x v="2644"/>
    <x v="29"/>
    <x v="144"/>
    <n v="23143"/>
    <n v="684"/>
    <b v="0"/>
    <x v="22"/>
    <b v="0"/>
    <x v="0"/>
  </r>
  <r>
    <s v="Population - 2022"/>
    <x v="2645"/>
    <x v="29"/>
    <x v="138"/>
    <n v="22032"/>
    <n v="490"/>
    <b v="0"/>
    <x v="22"/>
    <b v="0"/>
    <x v="0"/>
  </r>
  <r>
    <s v="Population - 2022"/>
    <x v="2646"/>
    <x v="29"/>
    <x v="142"/>
    <n v="23120"/>
    <n v="480"/>
    <b v="0"/>
    <x v="22"/>
    <b v="0"/>
    <x v="0"/>
  </r>
  <r>
    <s v="Population - 2022"/>
    <x v="155"/>
    <x v="29"/>
    <x v="142"/>
    <n v="23121"/>
    <n v="1218"/>
    <b v="1"/>
    <x v="22"/>
    <b v="0"/>
    <x v="0"/>
  </r>
  <r>
    <s v="Population - 2022"/>
    <x v="1393"/>
    <x v="29"/>
    <x v="143"/>
    <n v="23158"/>
    <n v="1001"/>
    <b v="1"/>
    <x v="22"/>
    <b v="0"/>
    <x v="0"/>
  </r>
  <r>
    <s v="Population - 2022"/>
    <x v="2647"/>
    <x v="29"/>
    <x v="141"/>
    <n v="23082"/>
    <n v="1594"/>
    <b v="0"/>
    <x v="22"/>
    <b v="0"/>
    <x v="0"/>
  </r>
  <r>
    <s v="Population - 2022"/>
    <x v="2648"/>
    <x v="29"/>
    <x v="141"/>
    <n v="23089"/>
    <n v="526"/>
    <b v="0"/>
    <x v="22"/>
    <b v="0"/>
    <x v="0"/>
  </r>
  <r>
    <s v="Population - 2022"/>
    <x v="2649"/>
    <x v="29"/>
    <x v="141"/>
    <n v="23083"/>
    <n v="4444"/>
    <b v="0"/>
    <x v="22"/>
    <b v="0"/>
    <x v="0"/>
  </r>
  <r>
    <s v="Population - 2022"/>
    <x v="292"/>
    <x v="29"/>
    <x v="140"/>
    <n v="22009"/>
    <n v="187"/>
    <b v="1"/>
    <x v="22"/>
    <b v="0"/>
    <x v="0"/>
  </r>
  <r>
    <s v="Population - 2022"/>
    <x v="2650"/>
    <x v="29"/>
    <x v="138"/>
    <n v="22033"/>
    <n v="743"/>
    <b v="0"/>
    <x v="22"/>
    <b v="0"/>
    <x v="0"/>
  </r>
  <r>
    <s v="Population - 2022"/>
    <x v="2651"/>
    <x v="29"/>
    <x v="143"/>
    <n v="23096"/>
    <n v="3115"/>
    <b v="0"/>
    <x v="22"/>
    <b v="0"/>
    <x v="0"/>
  </r>
  <r>
    <s v="Population - 2022"/>
    <x v="2652"/>
    <x v="29"/>
    <x v="143"/>
    <n v="23084"/>
    <n v="2523"/>
    <b v="0"/>
    <x v="22"/>
    <b v="0"/>
    <x v="0"/>
  </r>
  <r>
    <s v="Population - 2022"/>
    <x v="555"/>
    <x v="29"/>
    <x v="138"/>
    <n v="22034"/>
    <n v="1496"/>
    <b v="1"/>
    <x v="22"/>
    <b v="0"/>
    <x v="0"/>
  </r>
  <r>
    <s v="Population - 2022"/>
    <x v="2653"/>
    <x v="29"/>
    <x v="142"/>
    <n v="23122"/>
    <n v="1006"/>
    <b v="0"/>
    <x v="22"/>
    <b v="0"/>
    <x v="0"/>
  </r>
  <r>
    <s v="Population - 2022"/>
    <x v="712"/>
    <x v="29"/>
    <x v="144"/>
    <n v="23097"/>
    <n v="246"/>
    <b v="1"/>
    <x v="22"/>
    <b v="0"/>
    <x v="0"/>
  </r>
  <r>
    <s v="Population - 2022"/>
    <x v="2654"/>
    <x v="29"/>
    <x v="140"/>
    <n v="22010"/>
    <n v="1198"/>
    <b v="0"/>
    <x v="22"/>
    <b v="0"/>
    <x v="0"/>
  </r>
  <r>
    <s v="Population - 2022"/>
    <x v="2655"/>
    <x v="29"/>
    <x v="140"/>
    <n v="22011"/>
    <n v="326"/>
    <b v="0"/>
    <x v="22"/>
    <b v="0"/>
    <x v="0"/>
  </r>
  <r>
    <s v="Population - 2022"/>
    <x v="2656"/>
    <x v="29"/>
    <x v="140"/>
    <n v="22012"/>
    <n v="247"/>
    <b v="0"/>
    <x v="22"/>
    <b v="0"/>
    <x v="0"/>
  </r>
  <r>
    <s v="Population - 2022"/>
    <x v="2657"/>
    <x v="29"/>
    <x v="143"/>
    <n v="23159"/>
    <n v="771"/>
    <b v="0"/>
    <x v="22"/>
    <b v="0"/>
    <x v="0"/>
  </r>
  <r>
    <s v="Population - 2022"/>
    <x v="2658"/>
    <x v="29"/>
    <x v="141"/>
    <n v="23098"/>
    <n v="506"/>
    <b v="0"/>
    <x v="22"/>
    <b v="0"/>
    <x v="0"/>
  </r>
  <r>
    <s v="Population - 2022"/>
    <x v="2659"/>
    <x v="29"/>
    <x v="145"/>
    <n v="23085"/>
    <n v="4225"/>
    <b v="0"/>
    <x v="22"/>
    <b v="0"/>
    <x v="0"/>
  </r>
  <r>
    <s v="Population - 2022"/>
    <x v="2660"/>
    <x v="29"/>
    <x v="145"/>
    <n v="23133"/>
    <n v="5727"/>
    <b v="0"/>
    <x v="22"/>
    <b v="0"/>
    <x v="0"/>
  </r>
  <r>
    <s v="Population - 2022"/>
    <x v="2661"/>
    <x v="29"/>
    <x v="145"/>
    <n v="23086"/>
    <n v="5778"/>
    <b v="0"/>
    <x v="22"/>
    <b v="0"/>
    <x v="0"/>
  </r>
  <r>
    <s v="Population - 2022"/>
    <x v="2662"/>
    <x v="29"/>
    <x v="143"/>
    <n v="23099"/>
    <n v="524"/>
    <b v="0"/>
    <x v="22"/>
    <b v="0"/>
    <x v="0"/>
  </r>
  <r>
    <s v="Population - 2022"/>
    <x v="2663"/>
    <x v="29"/>
    <x v="143"/>
    <n v="23100"/>
    <n v="710"/>
    <b v="0"/>
    <x v="22"/>
    <b v="0"/>
    <x v="0"/>
  </r>
  <r>
    <s v="Population - 2022"/>
    <x v="2664"/>
    <x v="29"/>
    <x v="145"/>
    <n v="23101"/>
    <n v="454"/>
    <b v="0"/>
    <x v="22"/>
    <b v="0"/>
    <x v="0"/>
  </r>
  <r>
    <s v="Population - 2022"/>
    <x v="2665"/>
    <x v="29"/>
    <x v="142"/>
    <n v="23123"/>
    <n v="627"/>
    <b v="0"/>
    <x v="22"/>
    <b v="0"/>
    <x v="0"/>
  </r>
  <r>
    <s v="Population - 2022"/>
    <x v="2666"/>
    <x v="29"/>
    <x v="141"/>
    <n v="23102"/>
    <n v="575"/>
    <b v="0"/>
    <x v="22"/>
    <b v="0"/>
    <x v="0"/>
  </r>
  <r>
    <s v="Population - 2022"/>
    <x v="2667"/>
    <x v="29"/>
    <x v="141"/>
    <n v="23144"/>
    <n v="290"/>
    <b v="0"/>
    <x v="22"/>
    <b v="0"/>
    <x v="0"/>
  </r>
  <r>
    <s v="Population - 2022"/>
    <x v="318"/>
    <x v="29"/>
    <x v="143"/>
    <n v="23160"/>
    <n v="278"/>
    <b v="1"/>
    <x v="22"/>
    <b v="0"/>
    <x v="0"/>
  </r>
  <r>
    <s v="Population - 2022"/>
    <x v="2668"/>
    <x v="29"/>
    <x v="143"/>
    <n v="23161"/>
    <n v="289"/>
    <b v="0"/>
    <x v="22"/>
    <b v="0"/>
    <x v="0"/>
  </r>
  <r>
    <s v="Population - 2022"/>
    <x v="2669"/>
    <x v="29"/>
    <x v="138"/>
    <n v="22035"/>
    <n v="488"/>
    <b v="0"/>
    <x v="22"/>
    <b v="0"/>
    <x v="0"/>
  </r>
  <r>
    <s v="Population - 2022"/>
    <x v="2670"/>
    <x v="29"/>
    <x v="142"/>
    <n v="23124"/>
    <n v="729"/>
    <b v="0"/>
    <x v="22"/>
    <b v="0"/>
    <x v="0"/>
  </r>
  <r>
    <s v="Population - 2022"/>
    <x v="2671"/>
    <x v="29"/>
    <x v="138"/>
    <n v="22036"/>
    <n v="214"/>
    <b v="0"/>
    <x v="22"/>
    <b v="0"/>
    <x v="0"/>
  </r>
  <r>
    <s v="Population - 2022"/>
    <x v="2672"/>
    <x v="29"/>
    <x v="143"/>
    <n v="23162"/>
    <n v="658"/>
    <b v="0"/>
    <x v="22"/>
    <b v="0"/>
    <x v="0"/>
  </r>
  <r>
    <s v="Population - 2022"/>
    <x v="2673"/>
    <x v="29"/>
    <x v="141"/>
    <n v="23103"/>
    <n v="685"/>
    <b v="0"/>
    <x v="22"/>
    <b v="0"/>
    <x v="0"/>
  </r>
  <r>
    <s v="Population - 2022"/>
    <x v="2674"/>
    <x v="29"/>
    <x v="139"/>
    <n v="22064"/>
    <n v="1218"/>
    <b v="0"/>
    <x v="22"/>
    <b v="0"/>
    <x v="0"/>
  </r>
  <r>
    <s v="Population - 2022"/>
    <x v="2675"/>
    <x v="29"/>
    <x v="143"/>
    <n v="23163"/>
    <n v="630"/>
    <b v="0"/>
    <x v="22"/>
    <b v="0"/>
    <x v="0"/>
  </r>
  <r>
    <s v="Population - 2022"/>
    <x v="2676"/>
    <x v="29"/>
    <x v="143"/>
    <n v="23164"/>
    <n v="672"/>
    <b v="0"/>
    <x v="22"/>
    <b v="0"/>
    <x v="0"/>
  </r>
  <r>
    <s v="Population - 2022"/>
    <x v="2677"/>
    <x v="29"/>
    <x v="141"/>
    <n v="23145"/>
    <n v="455"/>
    <b v="0"/>
    <x v="22"/>
    <b v="0"/>
    <x v="0"/>
  </r>
  <r>
    <s v="Population - 2022"/>
    <x v="2678"/>
    <x v="29"/>
    <x v="144"/>
    <n v="23146"/>
    <n v="563"/>
    <b v="0"/>
    <x v="22"/>
    <b v="0"/>
    <x v="0"/>
  </r>
  <r>
    <s v="Population - 2022"/>
    <x v="2679"/>
    <x v="29"/>
    <x v="141"/>
    <n v="23104"/>
    <n v="1002"/>
    <b v="1"/>
    <x v="22"/>
    <b v="0"/>
    <x v="0"/>
  </r>
  <r>
    <s v="Population - 2022"/>
    <x v="2680"/>
    <x v="29"/>
    <x v="140"/>
    <n v="22013"/>
    <n v="195"/>
    <b v="0"/>
    <x v="22"/>
    <b v="0"/>
    <x v="0"/>
  </r>
  <r>
    <s v="Population - 2022"/>
    <x v="2681"/>
    <x v="29"/>
    <x v="138"/>
    <n v="22065"/>
    <n v="378"/>
    <b v="0"/>
    <x v="22"/>
    <b v="0"/>
    <x v="0"/>
  </r>
  <r>
    <s v="Population - 2022"/>
    <x v="2682"/>
    <x v="29"/>
    <x v="144"/>
    <n v="23105"/>
    <n v="782"/>
    <b v="0"/>
    <x v="22"/>
    <b v="0"/>
    <x v="0"/>
  </r>
  <r>
    <s v="Population - 2022"/>
    <x v="2683"/>
    <x v="29"/>
    <x v="141"/>
    <n v="23090"/>
    <n v="679"/>
    <b v="0"/>
    <x v="22"/>
    <b v="0"/>
    <x v="0"/>
  </r>
  <r>
    <s v="Population - 2022"/>
    <x v="2684"/>
    <x v="29"/>
    <x v="143"/>
    <n v="23165"/>
    <n v="250"/>
    <b v="0"/>
    <x v="22"/>
    <b v="0"/>
    <x v="0"/>
  </r>
  <r>
    <s v="Population - 2022"/>
    <x v="2685"/>
    <x v="29"/>
    <x v="139"/>
    <n v="22066"/>
    <n v="484"/>
    <b v="0"/>
    <x v="22"/>
    <b v="0"/>
    <x v="0"/>
  </r>
  <r>
    <s v="Population - 2022"/>
    <x v="2686"/>
    <x v="29"/>
    <x v="143"/>
    <n v="23166"/>
    <n v="882"/>
    <b v="0"/>
    <x v="22"/>
    <b v="0"/>
    <x v="0"/>
  </r>
  <r>
    <s v="Population - 2022"/>
    <x v="2687"/>
    <x v="29"/>
    <x v="144"/>
    <n v="22067"/>
    <n v="596"/>
    <b v="0"/>
    <x v="22"/>
    <b v="0"/>
    <x v="0"/>
  </r>
  <r>
    <s v="Population - 2022"/>
    <x v="1731"/>
    <x v="29"/>
    <x v="145"/>
    <n v="23106"/>
    <n v="148"/>
    <b v="1"/>
    <x v="22"/>
    <b v="0"/>
    <x v="0"/>
  </r>
  <r>
    <s v="Population - 2022"/>
    <x v="1731"/>
    <x v="29"/>
    <x v="140"/>
    <n v="22014"/>
    <n v="307"/>
    <b v="1"/>
    <x v="22"/>
    <b v="0"/>
    <x v="0"/>
  </r>
  <r>
    <s v="Population - 2022"/>
    <x v="2688"/>
    <x v="29"/>
    <x v="138"/>
    <s v=" 22037/22045"/>
    <n v="429"/>
    <b v="0"/>
    <x v="22"/>
    <b v="0"/>
    <x v="0"/>
  </r>
  <r>
    <s v="Population - 2022"/>
    <x v="2689"/>
    <x v="29"/>
    <x v="141"/>
    <n v="23107"/>
    <n v="427"/>
    <b v="0"/>
    <x v="22"/>
    <b v="0"/>
    <x v="0"/>
  </r>
  <r>
    <s v="Population - 2022"/>
    <x v="2690"/>
    <x v="29"/>
    <x v="144"/>
    <n v="22068"/>
    <n v="1428"/>
    <b v="0"/>
    <x v="22"/>
    <b v="0"/>
    <x v="0"/>
  </r>
  <r>
    <s v="Population - 2022"/>
    <x v="533"/>
    <x v="29"/>
    <x v="144"/>
    <n v="22069"/>
    <n v="397"/>
    <b v="1"/>
    <x v="22"/>
    <b v="0"/>
    <x v="0"/>
  </r>
  <r>
    <s v="Population - 2022"/>
    <x v="2691"/>
    <x v="29"/>
    <x v="145"/>
    <n v="23134"/>
    <n v="3455"/>
    <b v="0"/>
    <x v="22"/>
    <b v="0"/>
    <x v="0"/>
  </r>
  <r>
    <s v="Population - 2022"/>
    <x v="2692"/>
    <x v="29"/>
    <x v="140"/>
    <n v="22015"/>
    <n v="644"/>
    <b v="0"/>
    <x v="22"/>
    <b v="0"/>
    <x v="0"/>
  </r>
  <r>
    <s v="Population - 2022"/>
    <x v="2693"/>
    <x v="29"/>
    <x v="145"/>
    <n v="23135"/>
    <n v="783"/>
    <b v="0"/>
    <x v="22"/>
    <b v="0"/>
    <x v="0"/>
  </r>
  <r>
    <s v="Population - 2022"/>
    <x v="2170"/>
    <x v="29"/>
    <x v="142"/>
    <n v="23125"/>
    <n v="2250"/>
    <b v="1"/>
    <x v="22"/>
    <b v="0"/>
    <x v="0"/>
  </r>
  <r>
    <s v="Population - 2022"/>
    <x v="2265"/>
    <x v="29"/>
    <x v="144"/>
    <n v="23147"/>
    <n v="311"/>
    <b v="1"/>
    <x v="22"/>
    <b v="0"/>
    <x v="0"/>
  </r>
  <r>
    <s v="Population - 2022"/>
    <x v="2694"/>
    <x v="29"/>
    <x v="142"/>
    <n v="23126"/>
    <n v="582"/>
    <b v="0"/>
    <x v="22"/>
    <b v="0"/>
    <x v="0"/>
  </r>
  <r>
    <s v="Population - 2022"/>
    <x v="2695"/>
    <x v="29"/>
    <x v="143"/>
    <n v="23167"/>
    <n v="512"/>
    <b v="0"/>
    <x v="22"/>
    <b v="0"/>
    <x v="0"/>
  </r>
  <r>
    <s v="Population - 2022"/>
    <x v="2696"/>
    <x v="29"/>
    <x v="138"/>
    <n v="22039"/>
    <n v="671"/>
    <b v="0"/>
    <x v="22"/>
    <b v="0"/>
    <x v="0"/>
  </r>
  <r>
    <s v="Population - 2022"/>
    <x v="2697"/>
    <x v="29"/>
    <x v="142"/>
    <n v="23168"/>
    <n v="553"/>
    <b v="0"/>
    <x v="22"/>
    <b v="0"/>
    <x v="0"/>
  </r>
  <r>
    <s v="Population - 2022"/>
    <x v="2698"/>
    <x v="29"/>
    <x v="139"/>
    <n v="22056"/>
    <n v="484"/>
    <b v="0"/>
    <x v="22"/>
    <b v="0"/>
    <x v="0"/>
  </r>
  <r>
    <s v="Population - 2022"/>
    <x v="762"/>
    <x v="29"/>
    <x v="139"/>
    <n v="22057"/>
    <n v="360"/>
    <b v="1"/>
    <x v="22"/>
    <b v="0"/>
    <x v="0"/>
  </r>
  <r>
    <s v="Population - 2022"/>
    <x v="2699"/>
    <x v="29"/>
    <x v="143"/>
    <n v="23108"/>
    <n v="672"/>
    <b v="0"/>
    <x v="22"/>
    <b v="0"/>
    <x v="0"/>
  </r>
  <r>
    <s v="Population - 2022"/>
    <x v="2700"/>
    <x v="29"/>
    <x v="141"/>
    <n v="23109"/>
    <n v="1212"/>
    <b v="0"/>
    <x v="22"/>
    <b v="0"/>
    <x v="0"/>
  </r>
  <r>
    <s v="Population - 2022"/>
    <x v="2701"/>
    <x v="29"/>
    <x v="138"/>
    <n v="22040"/>
    <n v="497"/>
    <b v="0"/>
    <x v="22"/>
    <b v="0"/>
    <x v="0"/>
  </r>
  <r>
    <s v="Population - 2022"/>
    <x v="2272"/>
    <x v="29"/>
    <x v="138"/>
    <n v="22041"/>
    <n v="700"/>
    <b v="1"/>
    <x v="22"/>
    <b v="0"/>
    <x v="0"/>
  </r>
  <r>
    <s v="Population - 2022"/>
    <x v="2702"/>
    <x v="29"/>
    <x v="143"/>
    <n v="23169"/>
    <n v="570"/>
    <b v="0"/>
    <x v="22"/>
    <b v="0"/>
    <x v="0"/>
  </r>
  <r>
    <s v="Population - 2022"/>
    <x v="231"/>
    <x v="29"/>
    <x v="141"/>
    <n v="23091"/>
    <n v="353"/>
    <b v="1"/>
    <x v="22"/>
    <b v="0"/>
    <x v="0"/>
  </r>
  <r>
    <s v="Population - 2022"/>
    <x v="2703"/>
    <x v="29"/>
    <x v="138"/>
    <n v="22042"/>
    <n v="469"/>
    <b v="0"/>
    <x v="22"/>
    <b v="0"/>
    <x v="0"/>
  </r>
  <r>
    <s v="Population - 2022"/>
    <x v="2704"/>
    <x v="29"/>
    <x v="138"/>
    <n v="22043"/>
    <n v="375"/>
    <b v="0"/>
    <x v="22"/>
    <b v="0"/>
    <x v="0"/>
  </r>
  <r>
    <s v="Population - 2022"/>
    <x v="387"/>
    <x v="29"/>
    <x v="143"/>
    <n v="23110"/>
    <n v="1017"/>
    <b v="1"/>
    <x v="22"/>
    <b v="0"/>
    <x v="0"/>
  </r>
  <r>
    <s v="Population - 2022"/>
    <x v="1557"/>
    <x v="29"/>
    <x v="144"/>
    <n v="22070"/>
    <n v="564"/>
    <b v="1"/>
    <x v="22"/>
    <b v="0"/>
    <x v="0"/>
  </r>
  <r>
    <s v="Population - 2022"/>
    <x v="2705"/>
    <x v="29"/>
    <x v="145"/>
    <s v=" 23137/23136"/>
    <n v="1478"/>
    <b v="0"/>
    <x v="22"/>
    <b v="0"/>
    <x v="0"/>
  </r>
  <r>
    <s v="Population - 2022"/>
    <x v="2706"/>
    <x v="29"/>
    <x v="145"/>
    <n v="23138"/>
    <n v="297"/>
    <b v="0"/>
    <x v="22"/>
    <b v="0"/>
    <x v="0"/>
  </r>
  <r>
    <s v="Population - 2022"/>
    <x v="2707"/>
    <x v="29"/>
    <x v="141"/>
    <n v="23148"/>
    <n v="433"/>
    <b v="0"/>
    <x v="22"/>
    <b v="0"/>
    <x v="0"/>
  </r>
  <r>
    <s v="Population - 2022"/>
    <x v="2708"/>
    <x v="29"/>
    <x v="140"/>
    <n v="22044"/>
    <n v="782"/>
    <b v="0"/>
    <x v="22"/>
    <b v="0"/>
    <x v="0"/>
  </r>
  <r>
    <s v="Population - 2022"/>
    <x v="2709"/>
    <x v="29"/>
    <x v="142"/>
    <n v="23111"/>
    <n v="781"/>
    <b v="0"/>
    <x v="22"/>
    <b v="0"/>
    <x v="0"/>
  </r>
  <r>
    <s v="Population - 2022"/>
    <x v="2710"/>
    <x v="29"/>
    <x v="139"/>
    <n v="22046"/>
    <n v="676"/>
    <b v="0"/>
    <x v="22"/>
    <b v="0"/>
    <x v="0"/>
  </r>
  <r>
    <s v="Population - 2022"/>
    <x v="2711"/>
    <x v="29"/>
    <x v="143"/>
    <n v="23170"/>
    <n v="523"/>
    <b v="0"/>
    <x v="22"/>
    <b v="0"/>
    <x v="0"/>
  </r>
  <r>
    <s v="Population - 2022"/>
    <x v="2712"/>
    <x v="29"/>
    <x v="145"/>
    <n v="23139"/>
    <n v="878"/>
    <b v="0"/>
    <x v="22"/>
    <b v="0"/>
    <x v="0"/>
  </r>
  <r>
    <s v="Population - 2022"/>
    <x v="2713"/>
    <x v="29"/>
    <x v="144"/>
    <n v="22071"/>
    <n v="1038"/>
    <b v="0"/>
    <x v="22"/>
    <b v="0"/>
    <x v="0"/>
  </r>
  <r>
    <s v="Population - 2022"/>
    <x v="2714"/>
    <x v="29"/>
    <x v="144"/>
    <n v="22072"/>
    <n v="321"/>
    <b v="0"/>
    <x v="22"/>
    <b v="0"/>
    <x v="0"/>
  </r>
  <r>
    <s v="Population - 2022"/>
    <x v="2715"/>
    <x v="29"/>
    <x v="140"/>
    <n v="22016"/>
    <n v="286"/>
    <b v="0"/>
    <x v="22"/>
    <b v="0"/>
    <x v="0"/>
  </r>
  <r>
    <s v="Population - 2022"/>
    <x v="2716"/>
    <x v="29"/>
    <x v="140"/>
    <n v="22017"/>
    <n v="325"/>
    <b v="0"/>
    <x v="22"/>
    <b v="0"/>
    <x v="0"/>
  </r>
  <r>
    <s v="Population - 2022"/>
    <x v="2717"/>
    <x v="29"/>
    <x v="139"/>
    <n v="22073"/>
    <n v="661"/>
    <b v="0"/>
    <x v="22"/>
    <b v="0"/>
    <x v="0"/>
  </r>
  <r>
    <s v="Population - 2022"/>
    <x v="2718"/>
    <x v="29"/>
    <x v="141"/>
    <n v="23112"/>
    <n v="706"/>
    <b v="0"/>
    <x v="22"/>
    <b v="0"/>
    <x v="0"/>
  </r>
  <r>
    <s v="Population - 2022"/>
    <x v="2719"/>
    <x v="29"/>
    <x v="140"/>
    <n v="22018"/>
    <n v="198"/>
    <b v="0"/>
    <x v="22"/>
    <b v="0"/>
    <x v="0"/>
  </r>
  <r>
    <s v="Population - 2022"/>
    <x v="2720"/>
    <x v="29"/>
    <x v="141"/>
    <n v="23149"/>
    <n v="379"/>
    <b v="0"/>
    <x v="22"/>
    <b v="0"/>
    <x v="0"/>
  </r>
  <r>
    <s v="Population - 2022"/>
    <x v="2721"/>
    <x v="29"/>
    <x v="140"/>
    <n v="22047"/>
    <n v="706"/>
    <b v="0"/>
    <x v="22"/>
    <b v="0"/>
    <x v="0"/>
  </r>
  <r>
    <s v="Population - 2022"/>
    <x v="2722"/>
    <x v="29"/>
    <x v="142"/>
    <n v="23127"/>
    <n v="1707"/>
    <b v="0"/>
    <x v="22"/>
    <b v="0"/>
    <x v="0"/>
  </r>
  <r>
    <s v="Population - 2022"/>
    <x v="2723"/>
    <x v="29"/>
    <x v="144"/>
    <n v="22074"/>
    <n v="420"/>
    <b v="0"/>
    <x v="22"/>
    <b v="0"/>
    <x v="0"/>
  </r>
  <r>
    <s v="Population - 2022"/>
    <x v="2724"/>
    <x v="29"/>
    <x v="144"/>
    <n v="22075"/>
    <n v="547"/>
    <b v="0"/>
    <x v="22"/>
    <b v="0"/>
    <x v="0"/>
  </r>
  <r>
    <s v="Population - 2022"/>
    <x v="1337"/>
    <x v="29"/>
    <x v="139"/>
    <n v="22076"/>
    <n v="573"/>
    <b v="1"/>
    <x v="22"/>
    <b v="0"/>
    <x v="0"/>
  </r>
  <r>
    <s v="Population - 2022"/>
    <x v="2725"/>
    <x v="29"/>
    <x v="141"/>
    <n v="23150"/>
    <n v="910"/>
    <b v="0"/>
    <x v="22"/>
    <b v="0"/>
    <x v="0"/>
  </r>
  <r>
    <s v="Population - 2022"/>
    <x v="2726"/>
    <x v="29"/>
    <x v="140"/>
    <n v="22001"/>
    <n v="3527"/>
    <b v="0"/>
    <x v="22"/>
    <b v="0"/>
    <x v="0"/>
  </r>
  <r>
    <s v="Population - 2022"/>
    <x v="2727"/>
    <x v="29"/>
    <x v="140"/>
    <n v="22048"/>
    <n v="1982"/>
    <b v="0"/>
    <x v="22"/>
    <b v="0"/>
    <x v="0"/>
  </r>
  <r>
    <s v="Population - 2022"/>
    <x v="2728"/>
    <x v="29"/>
    <x v="140"/>
    <n v="22002"/>
    <n v="5937"/>
    <b v="0"/>
    <x v="22"/>
    <b v="0"/>
    <x v="0"/>
  </r>
  <r>
    <s v="Population - 2022"/>
    <x v="2729"/>
    <x v="29"/>
    <x v="141"/>
    <n v="23151"/>
    <n v="466"/>
    <b v="0"/>
    <x v="22"/>
    <b v="0"/>
    <x v="0"/>
  </r>
  <r>
    <s v="Population - 2022"/>
    <x v="1028"/>
    <x v="29"/>
    <x v="142"/>
    <n v="23128"/>
    <n v="731"/>
    <b v="1"/>
    <x v="22"/>
    <b v="0"/>
    <x v="0"/>
  </r>
  <r>
    <s v="Population - 2022"/>
    <x v="462"/>
    <x v="29"/>
    <x v="141"/>
    <n v="23092"/>
    <n v="406"/>
    <b v="1"/>
    <x v="22"/>
    <b v="0"/>
    <x v="0"/>
  </r>
  <r>
    <s v="Population - 2022"/>
    <x v="2730"/>
    <x v="29"/>
    <x v="143"/>
    <n v="23113"/>
    <n v="610"/>
    <b v="0"/>
    <x v="22"/>
    <b v="0"/>
    <x v="0"/>
  </r>
  <r>
    <s v="Population - 2022"/>
    <x v="2731"/>
    <x v="29"/>
    <x v="143"/>
    <n v="23114"/>
    <n v="567"/>
    <b v="0"/>
    <x v="22"/>
    <b v="0"/>
    <x v="0"/>
  </r>
  <r>
    <s v="Population - 2022"/>
    <x v="2732"/>
    <x v="29"/>
    <x v="141"/>
    <n v="23115"/>
    <n v="1470"/>
    <b v="0"/>
    <x v="22"/>
    <b v="0"/>
    <x v="0"/>
  </r>
  <r>
    <s v="Population - 2022"/>
    <x v="2733"/>
    <x v="29"/>
    <x v="141"/>
    <n v="23152"/>
    <n v="172"/>
    <b v="0"/>
    <x v="22"/>
    <b v="0"/>
    <x v="0"/>
  </r>
  <r>
    <s v="Population - 2022"/>
    <x v="2734"/>
    <x v="29"/>
    <x v="144"/>
    <n v="22077"/>
    <n v="789"/>
    <b v="0"/>
    <x v="22"/>
    <b v="0"/>
    <x v="0"/>
  </r>
  <r>
    <s v="Population - 2022"/>
    <x v="2735"/>
    <x v="29"/>
    <x v="140"/>
    <n v="22019"/>
    <n v="317"/>
    <b v="0"/>
    <x v="22"/>
    <b v="0"/>
    <x v="0"/>
  </r>
  <r>
    <s v="Population - 2022"/>
    <x v="2736"/>
    <x v="29"/>
    <x v="143"/>
    <n v="23171"/>
    <n v="390"/>
    <b v="0"/>
    <x v="22"/>
    <b v="0"/>
    <x v="0"/>
  </r>
  <r>
    <s v="Population - 2022"/>
    <x v="2737"/>
    <x v="29"/>
    <x v="139"/>
    <n v="22058"/>
    <n v="265"/>
    <b v="0"/>
    <x v="22"/>
    <b v="0"/>
    <x v="0"/>
  </r>
  <r>
    <s v="Population - 2022"/>
    <x v="2738"/>
    <x v="29"/>
    <x v="140"/>
    <n v="22020"/>
    <n v="133"/>
    <b v="0"/>
    <x v="22"/>
    <b v="0"/>
    <x v="0"/>
  </r>
  <r>
    <s v="Population - 2022"/>
    <x v="586"/>
    <x v="29"/>
    <x v="140"/>
    <n v="22021"/>
    <n v="607"/>
    <b v="1"/>
    <x v="22"/>
    <b v="0"/>
    <x v="0"/>
  </r>
  <r>
    <s v="Population - 2022"/>
    <x v="2739"/>
    <x v="29"/>
    <x v="143"/>
    <n v="23172"/>
    <n v="280"/>
    <b v="0"/>
    <x v="22"/>
    <b v="0"/>
    <x v="0"/>
  </r>
  <r>
    <s v="Population - 2022"/>
    <x v="2740"/>
    <x v="29"/>
    <x v="139"/>
    <n v="22059"/>
    <n v="6600"/>
    <b v="0"/>
    <x v="22"/>
    <b v="0"/>
    <x v="0"/>
  </r>
  <r>
    <s v="Population - 2022"/>
    <x v="2741"/>
    <x v="29"/>
    <x v="143"/>
    <n v="23173"/>
    <n v="394"/>
    <b v="0"/>
    <x v="22"/>
    <b v="0"/>
    <x v="0"/>
  </r>
  <r>
    <s v="Population - 2022"/>
    <x v="2742"/>
    <x v="29"/>
    <x v="143"/>
    <n v="23174"/>
    <n v="245"/>
    <b v="0"/>
    <x v="22"/>
    <b v="0"/>
    <x v="0"/>
  </r>
  <r>
    <s v="Population - 2022"/>
    <x v="2743"/>
    <x v="29"/>
    <x v="138"/>
    <n v="22050"/>
    <n v="112"/>
    <b v="0"/>
    <x v="22"/>
    <b v="0"/>
    <x v="0"/>
  </r>
  <r>
    <s v="Population - 2022"/>
    <x v="2744"/>
    <x v="29"/>
    <x v="139"/>
    <n v="22003"/>
    <n v="2001"/>
    <b v="0"/>
    <x v="22"/>
    <b v="0"/>
    <x v="0"/>
  </r>
  <r>
    <s v="Population - 2022"/>
    <x v="2745"/>
    <x v="29"/>
    <x v="143"/>
    <n v="23175"/>
    <n v="455"/>
    <b v="0"/>
    <x v="22"/>
    <b v="0"/>
    <x v="0"/>
  </r>
  <r>
    <s v="Population - 2022"/>
    <x v="2746"/>
    <x v="29"/>
    <x v="139"/>
    <n v="22078"/>
    <n v="797"/>
    <b v="0"/>
    <x v="22"/>
    <b v="0"/>
    <x v="0"/>
  </r>
  <r>
    <s v="Population - 2022"/>
    <x v="2747"/>
    <x v="29"/>
    <x v="140"/>
    <n v="22022"/>
    <n v="576"/>
    <b v="0"/>
    <x v="22"/>
    <b v="0"/>
    <x v="0"/>
  </r>
  <r>
    <s v="Population - 2022"/>
    <x v="1577"/>
    <x v="29"/>
    <x v="143"/>
    <n v="23176"/>
    <n v="378"/>
    <b v="1"/>
    <x v="22"/>
    <b v="0"/>
    <x v="0"/>
  </r>
  <r>
    <s v="Population - 2022"/>
    <x v="2748"/>
    <x v="29"/>
    <x v="144"/>
    <n v="22079"/>
    <n v="2369"/>
    <b v="0"/>
    <x v="22"/>
    <b v="0"/>
    <x v="0"/>
  </r>
  <r>
    <s v="Population - 2022"/>
    <x v="2749"/>
    <x v="29"/>
    <x v="144"/>
    <n v="22004"/>
    <n v="7139"/>
    <b v="0"/>
    <x v="22"/>
    <b v="0"/>
    <x v="0"/>
  </r>
  <r>
    <s v="Population - 2022"/>
    <x v="2750"/>
    <x v="29"/>
    <x v="139"/>
    <n v="22060"/>
    <n v="399"/>
    <b v="0"/>
    <x v="22"/>
    <b v="0"/>
    <x v="0"/>
  </r>
  <r>
    <s v="Population - 2022"/>
    <x v="2751"/>
    <x v="29"/>
    <x v="143"/>
    <n v="23087"/>
    <n v="2507"/>
    <b v="0"/>
    <x v="22"/>
    <b v="0"/>
    <x v="0"/>
  </r>
  <r>
    <s v="Population - 2022"/>
    <x v="2752"/>
    <x v="29"/>
    <x v="143"/>
    <n v="23177"/>
    <n v="2151"/>
    <b v="0"/>
    <x v="22"/>
    <b v="0"/>
    <x v="0"/>
  </r>
  <r>
    <s v="Population - 2022"/>
    <x v="2753"/>
    <x v="29"/>
    <x v="143"/>
    <n v="23088"/>
    <n v="2033"/>
    <b v="0"/>
    <x v="22"/>
    <b v="0"/>
    <x v="0"/>
  </r>
  <r>
    <s v="Population - 2022"/>
    <x v="1675"/>
    <x v="29"/>
    <x v="142"/>
    <n v="23129"/>
    <n v="628"/>
    <b v="1"/>
    <x v="22"/>
    <b v="0"/>
    <x v="0"/>
  </r>
  <r>
    <s v="Population - 2022"/>
    <x v="2754"/>
    <x v="29"/>
    <x v="142"/>
    <n v="23130"/>
    <n v="1121"/>
    <b v="0"/>
    <x v="22"/>
    <b v="0"/>
    <x v="0"/>
  </r>
  <r>
    <s v="Population - 2022"/>
    <x v="2755"/>
    <x v="29"/>
    <x v="142"/>
    <n v="23131"/>
    <n v="297"/>
    <b v="0"/>
    <x v="22"/>
    <b v="0"/>
    <x v="0"/>
  </r>
  <r>
    <s v="Population - 2022"/>
    <x v="2756"/>
    <x v="29"/>
    <x v="145"/>
    <n v="23116"/>
    <n v="706"/>
    <b v="0"/>
    <x v="22"/>
    <b v="0"/>
    <x v="0"/>
  </r>
  <r>
    <s v="Population - 2022"/>
    <x v="2757"/>
    <x v="29"/>
    <x v="144"/>
    <n v="22080"/>
    <n v="826"/>
    <b v="0"/>
    <x v="22"/>
    <b v="0"/>
    <x v="0"/>
  </r>
  <r>
    <s v="Population - 2022"/>
    <x v="2758"/>
    <x v="29"/>
    <x v="144"/>
    <n v="22081"/>
    <n v="305"/>
    <b v="0"/>
    <x v="22"/>
    <b v="0"/>
    <x v="0"/>
  </r>
  <r>
    <s v="Population - 2022"/>
    <x v="2759"/>
    <x v="29"/>
    <x v="140"/>
    <n v="22023"/>
    <n v="253"/>
    <b v="0"/>
    <x v="22"/>
    <b v="0"/>
    <x v="0"/>
  </r>
  <r>
    <s v="Population - 2022"/>
    <x v="2760"/>
    <x v="29"/>
    <x v="138"/>
    <n v="22051"/>
    <n v="982"/>
    <b v="0"/>
    <x v="22"/>
    <b v="0"/>
    <x v="0"/>
  </r>
  <r>
    <s v="Population - 2022"/>
    <x v="2761"/>
    <x v="30"/>
    <x v="146"/>
    <n v="25019"/>
    <n v="252"/>
    <b v="0"/>
    <x v="23"/>
    <b v="0"/>
    <x v="0"/>
  </r>
  <r>
    <s v="Population - 2022"/>
    <x v="2762"/>
    <x v="30"/>
    <x v="146"/>
    <n v="25034"/>
    <n v="1524"/>
    <b v="0"/>
    <x v="23"/>
    <b v="0"/>
    <x v="0"/>
  </r>
  <r>
    <s v="Population - 2022"/>
    <x v="2763"/>
    <x v="30"/>
    <x v="146"/>
    <n v="25085"/>
    <n v="790"/>
    <b v="0"/>
    <x v="23"/>
    <b v="0"/>
    <x v="0"/>
  </r>
  <r>
    <s v="Population - 2022"/>
    <x v="2764"/>
    <x v="30"/>
    <x v="146"/>
    <n v="25020"/>
    <n v="406"/>
    <b v="0"/>
    <x v="23"/>
    <b v="0"/>
    <x v="0"/>
  </r>
  <r>
    <s v="Population - 2022"/>
    <x v="2765"/>
    <x v="30"/>
    <x v="146"/>
    <n v="25086"/>
    <n v="619"/>
    <b v="0"/>
    <x v="23"/>
    <b v="0"/>
    <x v="0"/>
  </r>
  <r>
    <s v="Population - 2022"/>
    <x v="2766"/>
    <x v="30"/>
    <x v="146"/>
    <n v="25021"/>
    <n v="329"/>
    <b v="0"/>
    <x v="23"/>
    <b v="0"/>
    <x v="0"/>
  </r>
  <r>
    <s v="Population - 2022"/>
    <x v="1393"/>
    <x v="30"/>
    <x v="146"/>
    <n v="25022"/>
    <n v="423"/>
    <b v="1"/>
    <x v="23"/>
    <b v="0"/>
    <x v="0"/>
  </r>
  <r>
    <s v="Population - 2022"/>
    <x v="2767"/>
    <x v="30"/>
    <x v="146"/>
    <n v="25023"/>
    <n v="556"/>
    <b v="0"/>
    <x v="23"/>
    <b v="0"/>
    <x v="0"/>
  </r>
  <r>
    <s v="Population - 2022"/>
    <x v="2768"/>
    <x v="30"/>
    <x v="146"/>
    <n v="25087"/>
    <n v="460"/>
    <b v="0"/>
    <x v="23"/>
    <b v="0"/>
    <x v="0"/>
  </r>
  <r>
    <s v="Population - 2022"/>
    <x v="2769"/>
    <x v="30"/>
    <x v="146"/>
    <n v="25024"/>
    <n v="2498"/>
    <b v="1"/>
    <x v="23"/>
    <b v="0"/>
    <x v="0"/>
  </r>
  <r>
    <s v="Population - 2022"/>
    <x v="2770"/>
    <x v="30"/>
    <x v="146"/>
    <n v="25025"/>
    <n v="725"/>
    <b v="0"/>
    <x v="23"/>
    <b v="0"/>
    <x v="0"/>
  </r>
  <r>
    <s v="Population - 2022"/>
    <x v="509"/>
    <x v="30"/>
    <x v="146"/>
    <n v="25028"/>
    <n v="259"/>
    <b v="1"/>
    <x v="23"/>
    <b v="0"/>
    <x v="0"/>
  </r>
  <r>
    <s v="Population - 2022"/>
    <x v="2771"/>
    <x v="30"/>
    <x v="146"/>
    <n v="25001"/>
    <n v="5078"/>
    <b v="0"/>
    <x v="23"/>
    <b v="0"/>
    <x v="0"/>
  </r>
  <r>
    <s v="Population - 2022"/>
    <x v="2772"/>
    <x v="30"/>
    <x v="146"/>
    <n v="25002"/>
    <n v="3820"/>
    <b v="0"/>
    <x v="23"/>
    <b v="0"/>
    <x v="0"/>
  </r>
  <r>
    <s v="Population - 2022"/>
    <x v="2773"/>
    <x v="30"/>
    <x v="146"/>
    <n v="25029"/>
    <n v="2096"/>
    <b v="0"/>
    <x v="23"/>
    <b v="0"/>
    <x v="0"/>
  </r>
  <r>
    <s v="Population - 2022"/>
    <x v="2774"/>
    <x v="30"/>
    <x v="146"/>
    <n v="25088"/>
    <n v="196"/>
    <b v="0"/>
    <x v="23"/>
    <b v="0"/>
    <x v="0"/>
  </r>
  <r>
    <s v="Population - 2022"/>
    <x v="2775"/>
    <x v="30"/>
    <x v="146"/>
    <n v="25089"/>
    <n v="246"/>
    <b v="0"/>
    <x v="23"/>
    <b v="0"/>
    <x v="0"/>
  </r>
  <r>
    <s v="Population - 2022"/>
    <x v="1284"/>
    <x v="30"/>
    <x v="146"/>
    <n v="25090"/>
    <n v="381"/>
    <b v="1"/>
    <x v="23"/>
    <b v="0"/>
    <x v="0"/>
  </r>
  <r>
    <s v="Population - 2022"/>
    <x v="2776"/>
    <x v="30"/>
    <x v="146"/>
    <n v="25030"/>
    <n v="240"/>
    <b v="0"/>
    <x v="23"/>
    <b v="0"/>
    <x v="0"/>
  </r>
  <r>
    <s v="Population - 2022"/>
    <x v="2777"/>
    <x v="30"/>
    <x v="146"/>
    <n v="25091"/>
    <n v="611"/>
    <b v="0"/>
    <x v="23"/>
    <b v="0"/>
    <x v="0"/>
  </r>
  <r>
    <s v="Population - 2022"/>
    <x v="2778"/>
    <x v="30"/>
    <x v="146"/>
    <n v="25049"/>
    <n v="465"/>
    <b v="0"/>
    <x v="23"/>
    <b v="0"/>
    <x v="0"/>
  </r>
  <r>
    <s v="Population - 2022"/>
    <x v="2779"/>
    <x v="30"/>
    <x v="146"/>
    <n v="25033"/>
    <n v="81"/>
    <b v="0"/>
    <x v="23"/>
    <b v="0"/>
    <x v="0"/>
  </r>
  <r>
    <s v="Population - 2022"/>
    <x v="587"/>
    <x v="30"/>
    <x v="146"/>
    <n v="25036"/>
    <n v="224"/>
    <b v="1"/>
    <x v="23"/>
    <b v="0"/>
    <x v="0"/>
  </r>
  <r>
    <s v="Population - 2022"/>
    <x v="1377"/>
    <x v="30"/>
    <x v="147"/>
    <n v="25053"/>
    <n v="337"/>
    <b v="1"/>
    <x v="23"/>
    <b v="0"/>
    <x v="0"/>
  </r>
  <r>
    <s v="Population - 2022"/>
    <x v="2780"/>
    <x v="30"/>
    <x v="147"/>
    <n v="25054"/>
    <n v="496"/>
    <b v="0"/>
    <x v="23"/>
    <b v="0"/>
    <x v="0"/>
  </r>
  <r>
    <s v="Population - 2022"/>
    <x v="2781"/>
    <x v="30"/>
    <x v="147"/>
    <n v="25055"/>
    <n v="545"/>
    <b v="0"/>
    <x v="23"/>
    <b v="0"/>
    <x v="0"/>
  </r>
  <r>
    <s v="Population - 2022"/>
    <x v="2782"/>
    <x v="30"/>
    <x v="147"/>
    <n v="25056"/>
    <n v="203"/>
    <b v="0"/>
    <x v="23"/>
    <b v="0"/>
    <x v="0"/>
  </r>
  <r>
    <s v="Population - 2022"/>
    <x v="2783"/>
    <x v="30"/>
    <x v="147"/>
    <n v="25057"/>
    <n v="360"/>
    <b v="0"/>
    <x v="23"/>
    <b v="0"/>
    <x v="0"/>
  </r>
  <r>
    <s v="Population - 2022"/>
    <x v="2784"/>
    <x v="30"/>
    <x v="147"/>
    <n v="25058"/>
    <n v="1311"/>
    <b v="0"/>
    <x v="23"/>
    <b v="0"/>
    <x v="0"/>
  </r>
  <r>
    <s v="Population - 2022"/>
    <x v="2785"/>
    <x v="30"/>
    <x v="147"/>
    <n v="25059"/>
    <n v="490"/>
    <b v="0"/>
    <x v="23"/>
    <b v="0"/>
    <x v="0"/>
  </r>
  <r>
    <s v="Population - 2022"/>
    <x v="2786"/>
    <x v="30"/>
    <x v="147"/>
    <n v="25027"/>
    <n v="812"/>
    <b v="0"/>
    <x v="23"/>
    <b v="0"/>
    <x v="0"/>
  </r>
  <r>
    <s v="Population - 2022"/>
    <x v="2787"/>
    <x v="30"/>
    <x v="147"/>
    <n v="25060"/>
    <n v="253"/>
    <b v="0"/>
    <x v="23"/>
    <b v="0"/>
    <x v="0"/>
  </r>
  <r>
    <s v="Population - 2022"/>
    <x v="2788"/>
    <x v="30"/>
    <x v="147"/>
    <n v="25061"/>
    <n v="220"/>
    <b v="0"/>
    <x v="23"/>
    <b v="0"/>
    <x v="0"/>
  </r>
  <r>
    <s v="Population - 2022"/>
    <x v="2789"/>
    <x v="30"/>
    <x v="147"/>
    <n v="25014"/>
    <n v="558"/>
    <b v="0"/>
    <x v="23"/>
    <b v="0"/>
    <x v="0"/>
  </r>
  <r>
    <s v="Population - 2022"/>
    <x v="2790"/>
    <x v="30"/>
    <x v="147"/>
    <n v="25062"/>
    <n v="231"/>
    <b v="0"/>
    <x v="23"/>
    <b v="0"/>
    <x v="0"/>
  </r>
  <r>
    <s v="Population - 2022"/>
    <x v="2791"/>
    <x v="30"/>
    <x v="147"/>
    <n v="25063"/>
    <n v="123"/>
    <b v="0"/>
    <x v="23"/>
    <b v="0"/>
    <x v="0"/>
  </r>
  <r>
    <s v="Population - 2022"/>
    <x v="2792"/>
    <x v="30"/>
    <x v="147"/>
    <n v="25064"/>
    <n v="236"/>
    <b v="0"/>
    <x v="23"/>
    <b v="0"/>
    <x v="0"/>
  </r>
  <r>
    <s v="Population - 2022"/>
    <x v="2793"/>
    <x v="30"/>
    <x v="147"/>
    <n v="25065"/>
    <n v="1249"/>
    <b v="0"/>
    <x v="23"/>
    <b v="0"/>
    <x v="0"/>
  </r>
  <r>
    <s v="Population - 2022"/>
    <x v="2794"/>
    <x v="30"/>
    <x v="147"/>
    <n v="25066"/>
    <n v="775"/>
    <b v="0"/>
    <x v="23"/>
    <b v="0"/>
    <x v="0"/>
  </r>
  <r>
    <s v="Population - 2022"/>
    <x v="2795"/>
    <x v="30"/>
    <x v="147"/>
    <n v="25067"/>
    <n v="241"/>
    <b v="0"/>
    <x v="23"/>
    <b v="0"/>
    <x v="0"/>
  </r>
  <r>
    <s v="Population - 2022"/>
    <x v="2796"/>
    <x v="30"/>
    <x v="147"/>
    <n v="25068"/>
    <n v="326"/>
    <b v="1"/>
    <x v="23"/>
    <b v="0"/>
    <x v="0"/>
  </r>
  <r>
    <s v="Population - 2022"/>
    <x v="2796"/>
    <x v="30"/>
    <x v="147"/>
    <n v="25032"/>
    <n v="332"/>
    <b v="1"/>
    <x v="23"/>
    <b v="0"/>
    <x v="0"/>
  </r>
  <r>
    <s v="Population - 2022"/>
    <x v="2797"/>
    <x v="30"/>
    <x v="147"/>
    <n v="25035"/>
    <n v="467"/>
    <b v="0"/>
    <x v="23"/>
    <b v="0"/>
    <x v="0"/>
  </r>
  <r>
    <s v="Population - 2022"/>
    <x v="2798"/>
    <x v="30"/>
    <x v="147"/>
    <n v="25069"/>
    <n v="1313"/>
    <b v="0"/>
    <x v="23"/>
    <b v="0"/>
    <x v="0"/>
  </r>
  <r>
    <s v="Population - 2022"/>
    <x v="336"/>
    <x v="30"/>
    <x v="147"/>
    <n v="25092"/>
    <n v="476"/>
    <b v="1"/>
    <x v="23"/>
    <b v="0"/>
    <x v="0"/>
  </r>
  <r>
    <s v="Population - 2022"/>
    <x v="2799"/>
    <x v="30"/>
    <x v="148"/>
    <n v="25037"/>
    <n v="928"/>
    <b v="0"/>
    <x v="23"/>
    <b v="0"/>
    <x v="0"/>
  </r>
  <r>
    <s v="Population - 2022"/>
    <x v="2800"/>
    <x v="30"/>
    <x v="148"/>
    <n v="25003"/>
    <n v="219"/>
    <b v="0"/>
    <x v="23"/>
    <b v="0"/>
    <x v="0"/>
  </r>
  <r>
    <s v="Population - 2022"/>
    <x v="2801"/>
    <x v="30"/>
    <x v="148"/>
    <n v="25038"/>
    <n v="274"/>
    <b v="0"/>
    <x v="23"/>
    <b v="0"/>
    <x v="0"/>
  </r>
  <r>
    <s v="Population - 2022"/>
    <x v="2802"/>
    <x v="30"/>
    <x v="148"/>
    <n v="25013"/>
    <n v="576"/>
    <b v="0"/>
    <x v="23"/>
    <b v="0"/>
    <x v="0"/>
  </r>
  <r>
    <s v="Population - 2022"/>
    <x v="2803"/>
    <x v="30"/>
    <x v="148"/>
    <n v="25004"/>
    <n v="465"/>
    <b v="0"/>
    <x v="23"/>
    <b v="0"/>
    <x v="0"/>
  </r>
  <r>
    <s v="Population - 2022"/>
    <x v="2804"/>
    <x v="30"/>
    <x v="148"/>
    <n v="25039"/>
    <n v="272"/>
    <b v="0"/>
    <x v="23"/>
    <b v="0"/>
    <x v="0"/>
  </r>
  <r>
    <s v="Population - 2022"/>
    <x v="2769"/>
    <x v="30"/>
    <x v="148"/>
    <n v="25005"/>
    <n v="413"/>
    <b v="1"/>
    <x v="23"/>
    <b v="0"/>
    <x v="0"/>
  </r>
  <r>
    <s v="Population - 2022"/>
    <x v="2805"/>
    <x v="30"/>
    <x v="148"/>
    <n v="25040"/>
    <n v="535"/>
    <b v="0"/>
    <x v="23"/>
    <b v="0"/>
    <x v="0"/>
  </r>
  <r>
    <s v="Population - 2022"/>
    <x v="2806"/>
    <x v="30"/>
    <x v="148"/>
    <n v="25026"/>
    <n v="260"/>
    <b v="0"/>
    <x v="23"/>
    <b v="0"/>
    <x v="0"/>
  </r>
  <r>
    <s v="Population - 2022"/>
    <x v="2807"/>
    <x v="30"/>
    <x v="148"/>
    <n v="25041"/>
    <n v="278"/>
    <b v="0"/>
    <x v="23"/>
    <b v="0"/>
    <x v="0"/>
  </r>
  <r>
    <s v="Population - 2022"/>
    <x v="2808"/>
    <x v="30"/>
    <x v="148"/>
    <n v="25006"/>
    <n v="235"/>
    <b v="0"/>
    <x v="23"/>
    <b v="0"/>
    <x v="0"/>
  </r>
  <r>
    <s v="Population - 2022"/>
    <x v="2809"/>
    <x v="30"/>
    <x v="148"/>
    <n v="25042"/>
    <n v="365"/>
    <b v="0"/>
    <x v="23"/>
    <b v="0"/>
    <x v="0"/>
  </r>
  <r>
    <s v="Population - 2022"/>
    <x v="2810"/>
    <x v="30"/>
    <x v="148"/>
    <n v="25043"/>
    <n v="508"/>
    <b v="0"/>
    <x v="23"/>
    <b v="0"/>
    <x v="0"/>
  </r>
  <r>
    <s v="Population - 2022"/>
    <x v="2811"/>
    <x v="30"/>
    <x v="148"/>
    <n v="25044"/>
    <n v="442"/>
    <b v="0"/>
    <x v="23"/>
    <b v="0"/>
    <x v="0"/>
  </r>
  <r>
    <s v="Population - 2022"/>
    <x v="2812"/>
    <x v="30"/>
    <x v="148"/>
    <n v="25045"/>
    <n v="224"/>
    <b v="0"/>
    <x v="23"/>
    <b v="0"/>
    <x v="0"/>
  </r>
  <r>
    <s v="Population - 2022"/>
    <x v="744"/>
    <x v="30"/>
    <x v="148"/>
    <n v="25007"/>
    <n v="462"/>
    <b v="1"/>
    <x v="23"/>
    <b v="0"/>
    <x v="0"/>
  </r>
  <r>
    <s v="Population - 2022"/>
    <x v="2813"/>
    <x v="30"/>
    <x v="148"/>
    <n v="25015"/>
    <n v="385"/>
    <b v="0"/>
    <x v="23"/>
    <b v="0"/>
    <x v="0"/>
  </r>
  <r>
    <s v="Population - 2022"/>
    <x v="2814"/>
    <x v="30"/>
    <x v="148"/>
    <n v="25046"/>
    <n v="461"/>
    <b v="0"/>
    <x v="23"/>
    <b v="0"/>
    <x v="0"/>
  </r>
  <r>
    <s v="Population - 2022"/>
    <x v="2815"/>
    <x v="30"/>
    <x v="148"/>
    <n v="25016"/>
    <n v="467"/>
    <b v="0"/>
    <x v="23"/>
    <b v="0"/>
    <x v="0"/>
  </r>
  <r>
    <s v="Population - 2022"/>
    <x v="2816"/>
    <x v="30"/>
    <x v="148"/>
    <n v="25047"/>
    <n v="1427"/>
    <b v="0"/>
    <x v="23"/>
    <b v="0"/>
    <x v="0"/>
  </r>
  <r>
    <s v="Population - 2022"/>
    <x v="2817"/>
    <x v="30"/>
    <x v="148"/>
    <n v="25078"/>
    <n v="790"/>
    <b v="1"/>
    <x v="23"/>
    <b v="0"/>
    <x v="0"/>
  </r>
  <r>
    <s v="Population - 2022"/>
    <x v="2817"/>
    <x v="30"/>
    <x v="148"/>
    <n v="25008"/>
    <n v="851"/>
    <b v="1"/>
    <x v="23"/>
    <b v="0"/>
    <x v="0"/>
  </r>
  <r>
    <s v="Population - 2022"/>
    <x v="2818"/>
    <x v="30"/>
    <x v="148"/>
    <n v="25017"/>
    <n v="226"/>
    <b v="0"/>
    <x v="23"/>
    <b v="0"/>
    <x v="0"/>
  </r>
  <r>
    <s v="Population - 2022"/>
    <x v="2819"/>
    <x v="30"/>
    <x v="148"/>
    <n v="25031"/>
    <n v="210"/>
    <b v="0"/>
    <x v="23"/>
    <b v="0"/>
    <x v="0"/>
  </r>
  <r>
    <s v="Population - 2022"/>
    <x v="2820"/>
    <x v="30"/>
    <x v="148"/>
    <n v="25048"/>
    <n v="412"/>
    <b v="0"/>
    <x v="23"/>
    <b v="0"/>
    <x v="0"/>
  </r>
  <r>
    <s v="Population - 2022"/>
    <x v="2821"/>
    <x v="30"/>
    <x v="148"/>
    <n v="25009"/>
    <n v="452"/>
    <b v="0"/>
    <x v="23"/>
    <b v="0"/>
    <x v="0"/>
  </r>
  <r>
    <s v="Population - 2022"/>
    <x v="1028"/>
    <x v="30"/>
    <x v="148"/>
    <n v="25079"/>
    <n v="553"/>
    <b v="1"/>
    <x v="23"/>
    <b v="0"/>
    <x v="0"/>
  </r>
  <r>
    <s v="Population - 2022"/>
    <x v="462"/>
    <x v="30"/>
    <x v="148"/>
    <n v="25050"/>
    <n v="497"/>
    <b v="1"/>
    <x v="23"/>
    <b v="0"/>
    <x v="0"/>
  </r>
  <r>
    <s v="Population - 2022"/>
    <x v="2822"/>
    <x v="30"/>
    <x v="148"/>
    <n v="25010"/>
    <n v="1643"/>
    <b v="0"/>
    <x v="23"/>
    <b v="0"/>
    <x v="0"/>
  </r>
  <r>
    <s v="Population - 2022"/>
    <x v="2823"/>
    <x v="30"/>
    <x v="148"/>
    <n v="25011"/>
    <n v="238"/>
    <b v="0"/>
    <x v="23"/>
    <b v="0"/>
    <x v="0"/>
  </r>
  <r>
    <s v="Population - 2022"/>
    <x v="2824"/>
    <x v="30"/>
    <x v="148"/>
    <n v="25082"/>
    <n v="1265"/>
    <b v="0"/>
    <x v="23"/>
    <b v="0"/>
    <x v="0"/>
  </r>
  <r>
    <s v="Population - 2022"/>
    <x v="2825"/>
    <x v="30"/>
    <x v="148"/>
    <n v="25012"/>
    <n v="307"/>
    <b v="0"/>
    <x v="23"/>
    <b v="0"/>
    <x v="0"/>
  </r>
  <r>
    <s v="Population - 2022"/>
    <x v="2826"/>
    <x v="30"/>
    <x v="148"/>
    <n v="25018"/>
    <n v="731"/>
    <b v="1"/>
    <x v="23"/>
    <b v="0"/>
    <x v="0"/>
  </r>
  <r>
    <s v="Population - 2022"/>
    <x v="1207"/>
    <x v="30"/>
    <x v="148"/>
    <n v="25051"/>
    <n v="895"/>
    <b v="1"/>
    <x v="23"/>
    <b v="0"/>
    <x v="0"/>
  </r>
  <r>
    <s v="Population - 2022"/>
    <x v="2827"/>
    <x v="30"/>
    <x v="148"/>
    <n v="25052"/>
    <n v="94"/>
    <b v="0"/>
    <x v="23"/>
    <b v="0"/>
    <x v="0"/>
  </r>
  <r>
    <s v="Population - 2022"/>
    <x v="1838"/>
    <x v="31"/>
    <x v="149"/>
    <n v="24003"/>
    <n v="194"/>
    <b v="1"/>
    <x v="23"/>
    <b v="0"/>
    <x v="0"/>
  </r>
  <r>
    <s v="Population - 2022"/>
    <x v="115"/>
    <x v="31"/>
    <x v="149"/>
    <n v="24008"/>
    <n v="925"/>
    <b v="1"/>
    <x v="23"/>
    <b v="0"/>
    <x v="0"/>
  </r>
  <r>
    <s v="Population - 2022"/>
    <x v="625"/>
    <x v="31"/>
    <x v="149"/>
    <n v="24009"/>
    <n v="921"/>
    <b v="1"/>
    <x v="23"/>
    <b v="0"/>
    <x v="0"/>
  </r>
  <r>
    <s v="Population - 2022"/>
    <x v="626"/>
    <x v="31"/>
    <x v="149"/>
    <n v="24010"/>
    <n v="296"/>
    <b v="1"/>
    <x v="23"/>
    <b v="0"/>
    <x v="0"/>
  </r>
  <r>
    <s v="Population - 2022"/>
    <x v="2828"/>
    <x v="31"/>
    <x v="149"/>
    <n v="24011"/>
    <n v="2612"/>
    <b v="0"/>
    <x v="23"/>
    <b v="0"/>
    <x v="0"/>
  </r>
  <r>
    <s v="Population - 2022"/>
    <x v="2829"/>
    <x v="31"/>
    <x v="149"/>
    <n v="24013"/>
    <n v="328"/>
    <b v="0"/>
    <x v="23"/>
    <b v="0"/>
    <x v="0"/>
  </r>
  <r>
    <s v="Population - 2022"/>
    <x v="2830"/>
    <x v="31"/>
    <x v="149"/>
    <n v="24015"/>
    <n v="865"/>
    <b v="0"/>
    <x v="23"/>
    <b v="0"/>
    <x v="0"/>
  </r>
  <r>
    <s v="Population - 2022"/>
    <x v="2831"/>
    <x v="31"/>
    <x v="149"/>
    <n v="24016"/>
    <n v="2058"/>
    <b v="0"/>
    <x v="23"/>
    <b v="0"/>
    <x v="0"/>
  </r>
  <r>
    <s v="Population - 2022"/>
    <x v="2832"/>
    <x v="31"/>
    <x v="149"/>
    <n v="25073"/>
    <n v="2737"/>
    <b v="0"/>
    <x v="23"/>
    <b v="0"/>
    <x v="0"/>
  </r>
  <r>
    <s v="Population - 2022"/>
    <x v="2833"/>
    <x v="31"/>
    <x v="149"/>
    <n v="25076"/>
    <n v="596"/>
    <b v="0"/>
    <x v="23"/>
    <b v="0"/>
    <x v="0"/>
  </r>
  <r>
    <s v="Population - 2022"/>
    <x v="2834"/>
    <x v="31"/>
    <x v="149"/>
    <n v="24024"/>
    <n v="848"/>
    <b v="0"/>
    <x v="23"/>
    <b v="0"/>
    <x v="0"/>
  </r>
  <r>
    <s v="Population - 2022"/>
    <x v="2835"/>
    <x v="31"/>
    <x v="149"/>
    <n v="24029"/>
    <n v="586"/>
    <b v="0"/>
    <x v="23"/>
    <b v="0"/>
    <x v="0"/>
  </r>
  <r>
    <s v="Population - 2022"/>
    <x v="2836"/>
    <x v="31"/>
    <x v="149"/>
    <n v="25080"/>
    <n v="515"/>
    <b v="0"/>
    <x v="23"/>
    <b v="0"/>
    <x v="0"/>
  </r>
  <r>
    <s v="Population - 2022"/>
    <x v="2837"/>
    <x v="31"/>
    <x v="149"/>
    <n v="24034"/>
    <n v="354"/>
    <b v="0"/>
    <x v="23"/>
    <b v="0"/>
    <x v="0"/>
  </r>
  <r>
    <s v="Population - 2022"/>
    <x v="2838"/>
    <x v="31"/>
    <x v="149"/>
    <n v="24036"/>
    <n v="1008"/>
    <b v="0"/>
    <x v="23"/>
    <b v="0"/>
    <x v="0"/>
  </r>
  <r>
    <s v="Population - 2022"/>
    <x v="2839"/>
    <x v="31"/>
    <x v="149"/>
    <n v="25083"/>
    <n v="9784"/>
    <b v="0"/>
    <x v="23"/>
    <b v="0"/>
    <x v="0"/>
  </r>
  <r>
    <s v="Population - 2022"/>
    <x v="2840"/>
    <x v="31"/>
    <x v="150"/>
    <n v="24004"/>
    <n v="1301"/>
    <b v="0"/>
    <x v="23"/>
    <b v="0"/>
    <x v="0"/>
  </r>
  <r>
    <s v="Population - 2022"/>
    <x v="1153"/>
    <x v="31"/>
    <x v="150"/>
    <n v="24005"/>
    <n v="2279"/>
    <b v="1"/>
    <x v="23"/>
    <b v="0"/>
    <x v="0"/>
  </r>
  <r>
    <s v="Population - 2022"/>
    <x v="2841"/>
    <x v="31"/>
    <x v="150"/>
    <n v="25070"/>
    <n v="420"/>
    <b v="0"/>
    <x v="23"/>
    <b v="0"/>
    <x v="0"/>
  </r>
  <r>
    <s v="Population - 2022"/>
    <x v="2842"/>
    <x v="31"/>
    <x v="150"/>
    <n v="25072"/>
    <n v="2091"/>
    <b v="0"/>
    <x v="23"/>
    <b v="0"/>
    <x v="0"/>
  </r>
  <r>
    <s v="Population - 2022"/>
    <x v="2843"/>
    <x v="31"/>
    <x v="150"/>
    <n v="24014"/>
    <n v="6013"/>
    <b v="0"/>
    <x v="23"/>
    <b v="0"/>
    <x v="0"/>
  </r>
  <r>
    <s v="Population - 2022"/>
    <x v="2844"/>
    <x v="31"/>
    <x v="150"/>
    <n v="24018"/>
    <n v="3208"/>
    <b v="0"/>
    <x v="23"/>
    <b v="0"/>
    <x v="0"/>
  </r>
  <r>
    <s v="Population - 2022"/>
    <x v="2845"/>
    <x v="31"/>
    <x v="150"/>
    <n v="24019"/>
    <n v="2496"/>
    <b v="0"/>
    <x v="23"/>
    <b v="0"/>
    <x v="0"/>
  </r>
  <r>
    <s v="Population - 2022"/>
    <x v="762"/>
    <x v="31"/>
    <x v="150"/>
    <n v="25075"/>
    <n v="1656"/>
    <b v="1"/>
    <x v="23"/>
    <b v="0"/>
    <x v="0"/>
  </r>
  <r>
    <s v="Population - 2022"/>
    <x v="2846"/>
    <x v="31"/>
    <x v="150"/>
    <n v="25077"/>
    <n v="399"/>
    <b v="0"/>
    <x v="23"/>
    <b v="0"/>
    <x v="0"/>
  </r>
  <r>
    <s v="Population - 2022"/>
    <x v="462"/>
    <x v="31"/>
    <x v="150"/>
    <n v="24030"/>
    <n v="1042"/>
    <b v="1"/>
    <x v="23"/>
    <b v="0"/>
    <x v="0"/>
  </r>
  <r>
    <s v="Population - 2022"/>
    <x v="2847"/>
    <x v="31"/>
    <x v="150"/>
    <n v="24031"/>
    <n v="1628"/>
    <b v="0"/>
    <x v="23"/>
    <b v="0"/>
    <x v="0"/>
  </r>
  <r>
    <s v="Population - 2022"/>
    <x v="2848"/>
    <x v="31"/>
    <x v="150"/>
    <n v="25081"/>
    <n v="1231"/>
    <b v="0"/>
    <x v="23"/>
    <b v="0"/>
    <x v="0"/>
  </r>
  <r>
    <s v="Population - 2022"/>
    <x v="2849"/>
    <x v="31"/>
    <x v="150"/>
    <n v="25084"/>
    <n v="644"/>
    <b v="0"/>
    <x v="23"/>
    <b v="0"/>
    <x v="0"/>
  </r>
  <r>
    <s v="Population - 2022"/>
    <x v="2850"/>
    <x v="31"/>
    <x v="151"/>
    <n v="24001"/>
    <n v="2796"/>
    <b v="0"/>
    <x v="23"/>
    <b v="0"/>
    <x v="0"/>
  </r>
  <r>
    <s v="Population - 2022"/>
    <x v="2851"/>
    <x v="31"/>
    <x v="151"/>
    <s v=" 24002/24006"/>
    <n v="352"/>
    <b v="0"/>
    <x v="23"/>
    <b v="0"/>
    <x v="0"/>
  </r>
  <r>
    <s v="Population - 2022"/>
    <x v="2852"/>
    <x v="31"/>
    <x v="151"/>
    <n v="24007"/>
    <n v="6505"/>
    <b v="0"/>
    <x v="23"/>
    <b v="0"/>
    <x v="0"/>
  </r>
  <r>
    <s v="Population - 2022"/>
    <x v="2853"/>
    <x v="31"/>
    <x v="151"/>
    <n v="24012"/>
    <n v="449"/>
    <b v="0"/>
    <x v="23"/>
    <b v="0"/>
    <x v="0"/>
  </r>
  <r>
    <s v="Population - 2022"/>
    <x v="2854"/>
    <x v="31"/>
    <x v="151"/>
    <n v="25071"/>
    <n v="421"/>
    <b v="0"/>
    <x v="23"/>
    <b v="0"/>
    <x v="0"/>
  </r>
  <r>
    <s v="Population - 2022"/>
    <x v="2855"/>
    <x v="31"/>
    <x v="151"/>
    <n v="24017"/>
    <n v="903"/>
    <b v="0"/>
    <x v="23"/>
    <b v="0"/>
    <x v="0"/>
  </r>
  <r>
    <s v="Population - 2022"/>
    <x v="2856"/>
    <x v="31"/>
    <x v="151"/>
    <n v="24020"/>
    <n v="2717"/>
    <b v="0"/>
    <x v="23"/>
    <b v="0"/>
    <x v="0"/>
  </r>
  <r>
    <s v="Population - 2022"/>
    <x v="2857"/>
    <x v="31"/>
    <x v="151"/>
    <n v="25074"/>
    <n v="246"/>
    <b v="0"/>
    <x v="23"/>
    <b v="0"/>
    <x v="0"/>
  </r>
  <r>
    <s v="Population - 2022"/>
    <x v="2858"/>
    <x v="31"/>
    <x v="151"/>
    <n v="24021"/>
    <n v="1279"/>
    <b v="0"/>
    <x v="23"/>
    <b v="0"/>
    <x v="0"/>
  </r>
  <r>
    <s v="Population - 2022"/>
    <x v="2859"/>
    <x v="31"/>
    <x v="151"/>
    <n v="24022"/>
    <n v="992"/>
    <b v="0"/>
    <x v="23"/>
    <b v="0"/>
    <x v="0"/>
  </r>
  <r>
    <s v="Population - 2022"/>
    <x v="2860"/>
    <x v="31"/>
    <x v="151"/>
    <n v="24023"/>
    <n v="991"/>
    <b v="0"/>
    <x v="23"/>
    <b v="0"/>
    <x v="0"/>
  </r>
  <r>
    <s v="Population - 2022"/>
    <x v="2861"/>
    <x v="31"/>
    <x v="151"/>
    <n v="24025"/>
    <n v="647"/>
    <b v="0"/>
    <x v="23"/>
    <b v="0"/>
    <x v="0"/>
  </r>
  <r>
    <s v="Population - 2022"/>
    <x v="2862"/>
    <x v="31"/>
    <x v="151"/>
    <n v="24026"/>
    <n v="290"/>
    <b v="0"/>
    <x v="23"/>
    <b v="0"/>
    <x v="0"/>
  </r>
  <r>
    <s v="Population - 2022"/>
    <x v="2863"/>
    <x v="31"/>
    <x v="151"/>
    <n v="24027"/>
    <n v="526"/>
    <b v="0"/>
    <x v="23"/>
    <b v="0"/>
    <x v="0"/>
  </r>
  <r>
    <s v="Population - 2022"/>
    <x v="2864"/>
    <x v="31"/>
    <x v="151"/>
    <n v="24028"/>
    <n v="1209"/>
    <b v="0"/>
    <x v="23"/>
    <b v="0"/>
    <x v="0"/>
  </r>
  <r>
    <s v="Population - 2022"/>
    <x v="2865"/>
    <x v="31"/>
    <x v="151"/>
    <n v="24032"/>
    <n v="1644"/>
    <b v="0"/>
    <x v="23"/>
    <b v="0"/>
    <x v="0"/>
  </r>
  <r>
    <s v="Population - 2022"/>
    <x v="2866"/>
    <x v="31"/>
    <x v="151"/>
    <n v="24033"/>
    <n v="796"/>
    <b v="0"/>
    <x v="23"/>
    <b v="0"/>
    <x v="0"/>
  </r>
  <r>
    <s v="Population - 2022"/>
    <x v="2867"/>
    <x v="31"/>
    <x v="151"/>
    <n v="24035"/>
    <n v="714"/>
    <b v="0"/>
    <x v="23"/>
    <b v="0"/>
    <x v="0"/>
  </r>
  <r>
    <s v="Population - 2022"/>
    <x v="2868"/>
    <x v="31"/>
    <x v="151"/>
    <n v="24037"/>
    <n v="2120"/>
    <b v="0"/>
    <x v="23"/>
    <b v="0"/>
    <x v="0"/>
  </r>
  <r>
    <s v="Population - 2022"/>
    <x v="2869"/>
    <x v="31"/>
    <x v="151"/>
    <n v="24038"/>
    <n v="460"/>
    <b v="0"/>
    <x v="23"/>
    <b v="0"/>
    <x v="0"/>
  </r>
  <r>
    <s v="Population - 2022"/>
    <x v="2870"/>
    <x v="32"/>
    <x v="152"/>
    <n v="13053"/>
    <n v="322"/>
    <b v="0"/>
    <x v="4"/>
    <b v="0"/>
    <x v="0"/>
  </r>
  <r>
    <s v="Population - 2022"/>
    <x v="2871"/>
    <x v="32"/>
    <x v="152"/>
    <n v="13018"/>
    <n v="481"/>
    <b v="0"/>
    <x v="4"/>
    <b v="0"/>
    <x v="0"/>
  </r>
  <r>
    <s v="Population - 2022"/>
    <x v="2872"/>
    <x v="32"/>
    <x v="134"/>
    <n v="13003"/>
    <n v="7926"/>
    <b v="0"/>
    <x v="4"/>
    <b v="0"/>
    <x v="0"/>
  </r>
  <r>
    <s v="Population - 2022"/>
    <x v="2873"/>
    <x v="32"/>
    <x v="134"/>
    <n v="13001"/>
    <n v="4815"/>
    <b v="0"/>
    <x v="4"/>
    <b v="0"/>
    <x v="0"/>
  </r>
  <r>
    <s v="Population - 2022"/>
    <x v="2874"/>
    <x v="32"/>
    <x v="134"/>
    <n v="13002"/>
    <n v="3395"/>
    <b v="0"/>
    <x v="4"/>
    <b v="0"/>
    <x v="0"/>
  </r>
  <r>
    <s v="Population - 2022"/>
    <x v="2875"/>
    <x v="32"/>
    <x v="134"/>
    <n v="13004"/>
    <n v="793"/>
    <b v="0"/>
    <x v="4"/>
    <b v="0"/>
    <x v="0"/>
  </r>
  <r>
    <s v="Population - 2022"/>
    <x v="2876"/>
    <x v="32"/>
    <x v="153"/>
    <s v=" 13054/13085"/>
    <n v="629"/>
    <b v="0"/>
    <x v="4"/>
    <b v="0"/>
    <x v="0"/>
  </r>
  <r>
    <s v="Population - 2022"/>
    <x v="2235"/>
    <x v="32"/>
    <x v="154"/>
    <n v="13034"/>
    <n v="174"/>
    <b v="1"/>
    <x v="4"/>
    <b v="0"/>
    <x v="0"/>
  </r>
  <r>
    <s v="Population - 2022"/>
    <x v="2877"/>
    <x v="32"/>
    <x v="152"/>
    <n v="13005"/>
    <n v="243"/>
    <b v="0"/>
    <x v="4"/>
    <b v="0"/>
    <x v="0"/>
  </r>
  <r>
    <s v="Population - 2022"/>
    <x v="2878"/>
    <x v="32"/>
    <x v="154"/>
    <n v="13035"/>
    <n v="326"/>
    <b v="0"/>
    <x v="4"/>
    <b v="0"/>
    <x v="0"/>
  </r>
  <r>
    <s v="Population - 2022"/>
    <x v="2879"/>
    <x v="32"/>
    <x v="152"/>
    <n v="13055"/>
    <n v="794"/>
    <b v="0"/>
    <x v="4"/>
    <b v="0"/>
    <x v="0"/>
  </r>
  <r>
    <s v="Population - 2022"/>
    <x v="2880"/>
    <x v="32"/>
    <x v="152"/>
    <n v="13019"/>
    <n v="728"/>
    <b v="1"/>
    <x v="4"/>
    <b v="0"/>
    <x v="0"/>
  </r>
  <r>
    <s v="Population - 2022"/>
    <x v="2881"/>
    <x v="32"/>
    <x v="152"/>
    <n v="13056"/>
    <n v="384"/>
    <b v="0"/>
    <x v="4"/>
    <b v="0"/>
    <x v="0"/>
  </r>
  <r>
    <s v="Population - 2022"/>
    <x v="2882"/>
    <x v="32"/>
    <x v="152"/>
    <n v="13057"/>
    <n v="560"/>
    <b v="0"/>
    <x v="4"/>
    <b v="0"/>
    <x v="0"/>
  </r>
  <r>
    <s v="Population - 2022"/>
    <x v="2883"/>
    <x v="32"/>
    <x v="154"/>
    <n v="13036"/>
    <n v="310"/>
    <b v="0"/>
    <x v="4"/>
    <b v="0"/>
    <x v="0"/>
  </r>
  <r>
    <s v="Population - 2022"/>
    <x v="2884"/>
    <x v="32"/>
    <x v="152"/>
    <n v="13006"/>
    <n v="574"/>
    <b v="0"/>
    <x v="4"/>
    <b v="0"/>
    <x v="0"/>
  </r>
  <r>
    <s v="Population - 2022"/>
    <x v="2885"/>
    <x v="32"/>
    <x v="155"/>
    <n v="13058"/>
    <n v="778"/>
    <b v="0"/>
    <x v="4"/>
    <b v="0"/>
    <x v="0"/>
  </r>
  <r>
    <s v="Population - 2022"/>
    <x v="2886"/>
    <x v="32"/>
    <x v="154"/>
    <n v="13026"/>
    <n v="184"/>
    <b v="0"/>
    <x v="4"/>
    <b v="0"/>
    <x v="0"/>
  </r>
  <r>
    <s v="Population - 2022"/>
    <x v="2887"/>
    <x v="32"/>
    <x v="154"/>
    <n v="13037"/>
    <n v="271"/>
    <b v="0"/>
    <x v="4"/>
    <b v="0"/>
    <x v="0"/>
  </r>
  <r>
    <s v="Population - 2022"/>
    <x v="117"/>
    <x v="32"/>
    <x v="134"/>
    <n v="13007"/>
    <n v="811"/>
    <b v="1"/>
    <x v="4"/>
    <b v="0"/>
    <x v="0"/>
  </r>
  <r>
    <s v="Population - 2022"/>
    <x v="1524"/>
    <x v="32"/>
    <x v="152"/>
    <n v="13059"/>
    <n v="349"/>
    <b v="1"/>
    <x v="4"/>
    <b v="0"/>
    <x v="0"/>
  </r>
  <r>
    <s v="Population - 2022"/>
    <x v="2888"/>
    <x v="32"/>
    <x v="155"/>
    <n v="13060"/>
    <n v="1145"/>
    <b v="0"/>
    <x v="4"/>
    <b v="0"/>
    <x v="0"/>
  </r>
  <r>
    <s v="Population - 2022"/>
    <x v="2889"/>
    <x v="32"/>
    <x v="134"/>
    <n v="13008"/>
    <n v="784"/>
    <b v="0"/>
    <x v="4"/>
    <b v="0"/>
    <x v="0"/>
  </r>
  <r>
    <s v="Population - 2022"/>
    <x v="2890"/>
    <x v="32"/>
    <x v="154"/>
    <n v="13061"/>
    <n v="1723"/>
    <b v="0"/>
    <x v="4"/>
    <b v="0"/>
    <x v="0"/>
  </r>
  <r>
    <s v="Population - 2022"/>
    <x v="555"/>
    <x v="32"/>
    <x v="152"/>
    <n v="13062"/>
    <n v="827"/>
    <b v="1"/>
    <x v="4"/>
    <b v="0"/>
    <x v="0"/>
  </r>
  <r>
    <s v="Population - 2022"/>
    <x v="508"/>
    <x v="32"/>
    <x v="152"/>
    <n v="13063"/>
    <n v="356"/>
    <b v="1"/>
    <x v="4"/>
    <b v="0"/>
    <x v="0"/>
  </r>
  <r>
    <s v="Population - 2022"/>
    <x v="2388"/>
    <x v="32"/>
    <x v="155"/>
    <n v="13064"/>
    <n v="372"/>
    <b v="1"/>
    <x v="4"/>
    <b v="0"/>
    <x v="0"/>
  </r>
  <r>
    <s v="Population - 2022"/>
    <x v="2891"/>
    <x v="32"/>
    <x v="154"/>
    <n v="13038"/>
    <n v="531"/>
    <b v="0"/>
    <x v="4"/>
    <b v="0"/>
    <x v="0"/>
  </r>
  <r>
    <s v="Population - 2022"/>
    <x v="2892"/>
    <x v="32"/>
    <x v="152"/>
    <n v="13065"/>
    <n v="694"/>
    <b v="0"/>
    <x v="4"/>
    <b v="0"/>
    <x v="0"/>
  </r>
  <r>
    <s v="Population - 2022"/>
    <x v="2893"/>
    <x v="32"/>
    <x v="154"/>
    <n v="13066"/>
    <n v="466"/>
    <b v="0"/>
    <x v="4"/>
    <b v="0"/>
    <x v="0"/>
  </r>
  <r>
    <s v="Population - 2022"/>
    <x v="2894"/>
    <x v="32"/>
    <x v="154"/>
    <n v="13039"/>
    <n v="602"/>
    <b v="0"/>
    <x v="4"/>
    <b v="0"/>
    <x v="0"/>
  </r>
  <r>
    <s v="Population - 2022"/>
    <x v="404"/>
    <x v="32"/>
    <x v="154"/>
    <n v="13027"/>
    <n v="251"/>
    <b v="1"/>
    <x v="4"/>
    <b v="0"/>
    <x v="0"/>
  </r>
  <r>
    <s v="Population - 2022"/>
    <x v="2895"/>
    <x v="32"/>
    <x v="154"/>
    <n v="13028"/>
    <n v="373"/>
    <b v="0"/>
    <x v="4"/>
    <b v="0"/>
    <x v="0"/>
  </r>
  <r>
    <s v="Population - 2022"/>
    <x v="2896"/>
    <x v="32"/>
    <x v="154"/>
    <n v="13040"/>
    <n v="268"/>
    <b v="0"/>
    <x v="4"/>
    <b v="0"/>
    <x v="0"/>
  </r>
  <r>
    <s v="Population - 2022"/>
    <x v="2897"/>
    <x v="32"/>
    <x v="154"/>
    <n v="13041"/>
    <n v="1136"/>
    <b v="0"/>
    <x v="4"/>
    <b v="0"/>
    <x v="0"/>
  </r>
  <r>
    <s v="Population - 2022"/>
    <x v="2898"/>
    <x v="32"/>
    <x v="154"/>
    <n v="13067"/>
    <n v="257"/>
    <b v="0"/>
    <x v="4"/>
    <b v="0"/>
    <x v="0"/>
  </r>
  <r>
    <s v="Population - 2022"/>
    <x v="2899"/>
    <x v="32"/>
    <x v="134"/>
    <n v="13020"/>
    <n v="261"/>
    <b v="0"/>
    <x v="4"/>
    <b v="0"/>
    <x v="0"/>
  </r>
  <r>
    <s v="Population - 2022"/>
    <x v="2900"/>
    <x v="32"/>
    <x v="152"/>
    <n v="13021"/>
    <n v="253"/>
    <b v="0"/>
    <x v="4"/>
    <b v="0"/>
    <x v="0"/>
  </r>
  <r>
    <s v="Population - 2022"/>
    <x v="2064"/>
    <x v="32"/>
    <x v="152"/>
    <n v="13068"/>
    <n v="279"/>
    <b v="1"/>
    <x v="4"/>
    <b v="0"/>
    <x v="0"/>
  </r>
  <r>
    <s v="Population - 2022"/>
    <x v="2901"/>
    <x v="32"/>
    <x v="152"/>
    <n v="13069"/>
    <n v="213"/>
    <b v="0"/>
    <x v="4"/>
    <b v="0"/>
    <x v="0"/>
  </r>
  <r>
    <s v="Population - 2022"/>
    <x v="2902"/>
    <x v="32"/>
    <x v="154"/>
    <n v="13070"/>
    <n v="431"/>
    <b v="0"/>
    <x v="4"/>
    <b v="0"/>
    <x v="0"/>
  </r>
  <r>
    <s v="Population - 2022"/>
    <x v="2903"/>
    <x v="32"/>
    <x v="154"/>
    <n v="13042"/>
    <n v="290"/>
    <b v="0"/>
    <x v="4"/>
    <b v="0"/>
    <x v="0"/>
  </r>
  <r>
    <s v="Population - 2022"/>
    <x v="2904"/>
    <x v="32"/>
    <x v="154"/>
    <n v="13029"/>
    <n v="246"/>
    <b v="0"/>
    <x v="4"/>
    <b v="0"/>
    <x v="0"/>
  </r>
  <r>
    <s v="Population - 2022"/>
    <x v="2905"/>
    <x v="32"/>
    <x v="154"/>
    <n v="13043"/>
    <n v="435"/>
    <b v="0"/>
    <x v="4"/>
    <b v="0"/>
    <x v="0"/>
  </r>
  <r>
    <s v="Population - 2022"/>
    <x v="2906"/>
    <x v="32"/>
    <x v="154"/>
    <n v="13044"/>
    <n v="399"/>
    <b v="0"/>
    <x v="4"/>
    <b v="0"/>
    <x v="0"/>
  </r>
  <r>
    <s v="Population - 2022"/>
    <x v="2907"/>
    <x v="32"/>
    <x v="154"/>
    <n v="13071"/>
    <n v="434"/>
    <b v="0"/>
    <x v="4"/>
    <b v="0"/>
    <x v="0"/>
  </r>
  <r>
    <s v="Population - 2022"/>
    <x v="2908"/>
    <x v="32"/>
    <x v="134"/>
    <n v="13009"/>
    <n v="911"/>
    <b v="0"/>
    <x v="4"/>
    <b v="0"/>
    <x v="0"/>
  </r>
  <r>
    <s v="Population - 2022"/>
    <x v="2909"/>
    <x v="32"/>
    <x v="152"/>
    <n v="13072"/>
    <n v="175"/>
    <b v="0"/>
    <x v="4"/>
    <b v="0"/>
    <x v="0"/>
  </r>
  <r>
    <s v="Population - 2022"/>
    <x v="2910"/>
    <x v="32"/>
    <x v="154"/>
    <n v="13030"/>
    <n v="182"/>
    <b v="0"/>
    <x v="4"/>
    <b v="0"/>
    <x v="0"/>
  </r>
  <r>
    <s v="Population - 2022"/>
    <x v="2911"/>
    <x v="32"/>
    <x v="152"/>
    <n v="13073"/>
    <n v="283"/>
    <b v="0"/>
    <x v="4"/>
    <b v="0"/>
    <x v="0"/>
  </r>
  <r>
    <s v="Population - 2022"/>
    <x v="2912"/>
    <x v="32"/>
    <x v="154"/>
    <n v="13074"/>
    <n v="596"/>
    <b v="0"/>
    <x v="4"/>
    <b v="0"/>
    <x v="0"/>
  </r>
  <r>
    <s v="Population - 2022"/>
    <x v="2913"/>
    <x v="32"/>
    <x v="155"/>
    <n v="13075"/>
    <n v="760"/>
    <b v="0"/>
    <x v="4"/>
    <b v="0"/>
    <x v="0"/>
  </r>
  <r>
    <s v="Population - 2022"/>
    <x v="2914"/>
    <x v="32"/>
    <x v="154"/>
    <n v="13045"/>
    <n v="277"/>
    <b v="0"/>
    <x v="4"/>
    <b v="0"/>
    <x v="0"/>
  </r>
  <r>
    <s v="Population - 2022"/>
    <x v="2915"/>
    <x v="32"/>
    <x v="155"/>
    <n v="13076"/>
    <n v="568"/>
    <b v="0"/>
    <x v="4"/>
    <b v="0"/>
    <x v="0"/>
  </r>
  <r>
    <s v="Population - 2022"/>
    <x v="2916"/>
    <x v="32"/>
    <x v="154"/>
    <n v="13077"/>
    <n v="452"/>
    <b v="0"/>
    <x v="4"/>
    <b v="0"/>
    <x v="0"/>
  </r>
  <r>
    <s v="Population - 2022"/>
    <x v="1686"/>
    <x v="32"/>
    <x v="152"/>
    <n v="13078"/>
    <n v="175"/>
    <b v="1"/>
    <x v="4"/>
    <b v="0"/>
    <x v="0"/>
  </r>
  <r>
    <s v="Population - 2022"/>
    <x v="2917"/>
    <x v="32"/>
    <x v="152"/>
    <n v="13079"/>
    <n v="1933"/>
    <b v="0"/>
    <x v="4"/>
    <b v="0"/>
    <x v="0"/>
  </r>
  <r>
    <s v="Population - 2022"/>
    <x v="2918"/>
    <x v="32"/>
    <x v="152"/>
    <n v="13080"/>
    <n v="622"/>
    <b v="0"/>
    <x v="4"/>
    <b v="0"/>
    <x v="0"/>
  </r>
  <r>
    <s v="Population - 2022"/>
    <x v="2919"/>
    <x v="32"/>
    <x v="154"/>
    <n v="13046"/>
    <n v="218"/>
    <b v="0"/>
    <x v="4"/>
    <b v="0"/>
    <x v="0"/>
  </r>
  <r>
    <s v="Population - 2022"/>
    <x v="2415"/>
    <x v="32"/>
    <x v="152"/>
    <n v="13010"/>
    <n v="398"/>
    <b v="1"/>
    <x v="4"/>
    <b v="0"/>
    <x v="0"/>
  </r>
  <r>
    <s v="Population - 2022"/>
    <x v="2920"/>
    <x v="32"/>
    <x v="152"/>
    <n v="13081"/>
    <n v="377"/>
    <b v="0"/>
    <x v="4"/>
    <b v="0"/>
    <x v="0"/>
  </r>
  <r>
    <s v="Population - 2022"/>
    <x v="2921"/>
    <x v="32"/>
    <x v="134"/>
    <n v="13011"/>
    <n v="480"/>
    <b v="1"/>
    <x v="4"/>
    <b v="0"/>
    <x v="0"/>
  </r>
  <r>
    <s v="Population - 2022"/>
    <x v="2922"/>
    <x v="32"/>
    <x v="154"/>
    <n v="13047"/>
    <n v="1146"/>
    <b v="0"/>
    <x v="4"/>
    <b v="0"/>
    <x v="0"/>
  </r>
  <r>
    <s v="Population - 2022"/>
    <x v="2923"/>
    <x v="32"/>
    <x v="154"/>
    <n v="13082"/>
    <n v="2009"/>
    <b v="0"/>
    <x v="4"/>
    <b v="0"/>
    <x v="0"/>
  </r>
  <r>
    <s v="Population - 2022"/>
    <x v="2924"/>
    <x v="32"/>
    <x v="154"/>
    <n v="13048"/>
    <n v="492"/>
    <b v="0"/>
    <x v="4"/>
    <b v="0"/>
    <x v="0"/>
  </r>
  <r>
    <s v="Population - 2022"/>
    <x v="387"/>
    <x v="32"/>
    <x v="154"/>
    <n v="13049"/>
    <n v="247"/>
    <b v="1"/>
    <x v="4"/>
    <b v="0"/>
    <x v="0"/>
  </r>
  <r>
    <s v="Population - 2022"/>
    <x v="2925"/>
    <x v="32"/>
    <x v="154"/>
    <n v="13083"/>
    <n v="3237"/>
    <b v="0"/>
    <x v="4"/>
    <b v="0"/>
    <x v="0"/>
  </r>
  <r>
    <s v="Population - 2022"/>
    <x v="241"/>
    <x v="32"/>
    <x v="154"/>
    <n v="13050"/>
    <n v="1470"/>
    <b v="1"/>
    <x v="4"/>
    <b v="0"/>
    <x v="0"/>
  </r>
  <r>
    <s v="Population - 2022"/>
    <x v="2926"/>
    <x v="32"/>
    <x v="154"/>
    <n v="13031"/>
    <n v="132"/>
    <b v="0"/>
    <x v="4"/>
    <b v="0"/>
    <x v="0"/>
  </r>
  <r>
    <s v="Population - 2022"/>
    <x v="2421"/>
    <x v="32"/>
    <x v="155"/>
    <n v="13084"/>
    <n v="619"/>
    <b v="1"/>
    <x v="4"/>
    <b v="0"/>
    <x v="0"/>
  </r>
  <r>
    <s v="Population - 2022"/>
    <x v="2927"/>
    <x v="32"/>
    <x v="152"/>
    <n v="13086"/>
    <n v="220"/>
    <b v="0"/>
    <x v="4"/>
    <b v="0"/>
    <x v="0"/>
  </r>
  <r>
    <s v="Population - 2022"/>
    <x v="2928"/>
    <x v="32"/>
    <x v="152"/>
    <n v="13087"/>
    <n v="389"/>
    <b v="0"/>
    <x v="4"/>
    <b v="0"/>
    <x v="0"/>
  </r>
  <r>
    <s v="Population - 2022"/>
    <x v="135"/>
    <x v="32"/>
    <x v="154"/>
    <n v="13088"/>
    <n v="315"/>
    <b v="1"/>
    <x v="4"/>
    <b v="0"/>
    <x v="0"/>
  </r>
  <r>
    <s v="Population - 2022"/>
    <x v="2929"/>
    <x v="32"/>
    <x v="152"/>
    <n v="13012"/>
    <n v="3526"/>
    <b v="0"/>
    <x v="4"/>
    <b v="0"/>
    <x v="0"/>
  </r>
  <r>
    <s v="Population - 2022"/>
    <x v="2930"/>
    <x v="32"/>
    <x v="152"/>
    <n v="13013"/>
    <n v="736"/>
    <b v="0"/>
    <x v="4"/>
    <b v="0"/>
    <x v="0"/>
  </r>
  <r>
    <s v="Population - 2022"/>
    <x v="2931"/>
    <x v="32"/>
    <x v="134"/>
    <n v="13014"/>
    <n v="3139"/>
    <b v="0"/>
    <x v="4"/>
    <b v="0"/>
    <x v="0"/>
  </r>
  <r>
    <s v="Population - 2022"/>
    <x v="260"/>
    <x v="32"/>
    <x v="134"/>
    <n v="13015"/>
    <n v="189"/>
    <b v="1"/>
    <x v="4"/>
    <b v="0"/>
    <x v="0"/>
  </r>
  <r>
    <s v="Population - 2022"/>
    <x v="2932"/>
    <x v="32"/>
    <x v="155"/>
    <n v="13090"/>
    <n v="5798"/>
    <b v="0"/>
    <x v="4"/>
    <b v="0"/>
    <x v="0"/>
  </r>
  <r>
    <s v="Population - 2022"/>
    <x v="2933"/>
    <x v="32"/>
    <x v="155"/>
    <n v="13089"/>
    <n v="11544"/>
    <b v="0"/>
    <x v="4"/>
    <b v="0"/>
    <x v="0"/>
  </r>
  <r>
    <s v="Population - 2022"/>
    <x v="2934"/>
    <x v="32"/>
    <x v="155"/>
    <n v="13091"/>
    <n v="4934"/>
    <b v="0"/>
    <x v="4"/>
    <b v="0"/>
    <x v="0"/>
  </r>
  <r>
    <s v="Population - 2022"/>
    <x v="2935"/>
    <x v="32"/>
    <x v="154"/>
    <n v="13092"/>
    <n v="660"/>
    <b v="0"/>
    <x v="4"/>
    <b v="0"/>
    <x v="0"/>
  </r>
  <r>
    <s v="Population - 2022"/>
    <x v="462"/>
    <x v="32"/>
    <x v="152"/>
    <n v="13093"/>
    <n v="266"/>
    <b v="1"/>
    <x v="4"/>
    <b v="0"/>
    <x v="0"/>
  </r>
  <r>
    <s v="Population - 2022"/>
    <x v="2936"/>
    <x v="32"/>
    <x v="152"/>
    <n v="13022"/>
    <n v="417"/>
    <b v="0"/>
    <x v="4"/>
    <b v="0"/>
    <x v="0"/>
  </r>
  <r>
    <s v="Population - 2022"/>
    <x v="2937"/>
    <x v="32"/>
    <x v="155"/>
    <n v="13094"/>
    <n v="486"/>
    <b v="0"/>
    <x v="4"/>
    <b v="0"/>
    <x v="0"/>
  </r>
  <r>
    <s v="Population - 2022"/>
    <x v="2938"/>
    <x v="32"/>
    <x v="152"/>
    <n v="13023"/>
    <n v="122"/>
    <b v="0"/>
    <x v="4"/>
    <b v="0"/>
    <x v="0"/>
  </r>
  <r>
    <s v="Population - 2022"/>
    <x v="2939"/>
    <x v="32"/>
    <x v="152"/>
    <n v="13095"/>
    <n v="334"/>
    <b v="0"/>
    <x v="4"/>
    <b v="0"/>
    <x v="0"/>
  </r>
  <r>
    <s v="Population - 2022"/>
    <x v="2940"/>
    <x v="32"/>
    <x v="154"/>
    <n v="13096"/>
    <n v="516"/>
    <b v="0"/>
    <x v="4"/>
    <b v="0"/>
    <x v="0"/>
  </r>
  <r>
    <s v="Population - 2022"/>
    <x v="2941"/>
    <x v="32"/>
    <x v="152"/>
    <n v="13097"/>
    <n v="305"/>
    <b v="0"/>
    <x v="4"/>
    <b v="0"/>
    <x v="0"/>
  </r>
  <r>
    <s v="Population - 2022"/>
    <x v="2942"/>
    <x v="32"/>
    <x v="152"/>
    <n v="13098"/>
    <n v="395"/>
    <b v="0"/>
    <x v="4"/>
    <b v="0"/>
    <x v="0"/>
  </r>
  <r>
    <s v="Population - 2022"/>
    <x v="2943"/>
    <x v="32"/>
    <x v="152"/>
    <n v="13032"/>
    <n v="386"/>
    <b v="0"/>
    <x v="4"/>
    <b v="0"/>
    <x v="0"/>
  </r>
  <r>
    <s v="Population - 2022"/>
    <x v="2944"/>
    <x v="32"/>
    <x v="154"/>
    <n v="13051"/>
    <n v="518"/>
    <b v="0"/>
    <x v="4"/>
    <b v="0"/>
    <x v="0"/>
  </r>
  <r>
    <s v="Population - 2022"/>
    <x v="2945"/>
    <x v="32"/>
    <x v="154"/>
    <n v="13052"/>
    <n v="308"/>
    <b v="0"/>
    <x v="4"/>
    <b v="0"/>
    <x v="0"/>
  </r>
  <r>
    <s v="Population - 2022"/>
    <x v="2946"/>
    <x v="32"/>
    <x v="155"/>
    <n v="13099"/>
    <n v="539"/>
    <b v="0"/>
    <x v="4"/>
    <b v="0"/>
    <x v="0"/>
  </r>
  <r>
    <s v="Population - 2022"/>
    <x v="77"/>
    <x v="32"/>
    <x v="152"/>
    <n v="13100"/>
    <n v="258"/>
    <b v="1"/>
    <x v="4"/>
    <b v="0"/>
    <x v="0"/>
  </r>
  <r>
    <s v="Population - 2022"/>
    <x v="2947"/>
    <x v="32"/>
    <x v="152"/>
    <n v="13101"/>
    <n v="353"/>
    <b v="0"/>
    <x v="4"/>
    <b v="0"/>
    <x v="0"/>
  </r>
  <r>
    <s v="Population - 2022"/>
    <x v="2948"/>
    <x v="32"/>
    <x v="154"/>
    <n v="13102"/>
    <n v="235"/>
    <b v="0"/>
    <x v="4"/>
    <b v="0"/>
    <x v="0"/>
  </r>
  <r>
    <s v="Population - 2022"/>
    <x v="2602"/>
    <x v="32"/>
    <x v="152"/>
    <n v="13103"/>
    <n v="519"/>
    <b v="1"/>
    <x v="4"/>
    <b v="0"/>
    <x v="0"/>
  </r>
  <r>
    <s v="Population - 2022"/>
    <x v="2949"/>
    <x v="32"/>
    <x v="154"/>
    <n v="13033"/>
    <n v="271"/>
    <b v="0"/>
    <x v="4"/>
    <b v="0"/>
    <x v="0"/>
  </r>
  <r>
    <s v="Population - 2022"/>
    <x v="2950"/>
    <x v="32"/>
    <x v="154"/>
    <n v="13104"/>
    <n v="467"/>
    <b v="1"/>
    <x v="4"/>
    <b v="0"/>
    <x v="0"/>
  </r>
  <r>
    <s v="Population - 2022"/>
    <x v="2951"/>
    <x v="32"/>
    <x v="152"/>
    <n v="13024"/>
    <n v="203"/>
    <b v="0"/>
    <x v="4"/>
    <b v="0"/>
    <x v="0"/>
  </r>
  <r>
    <s v="Population - 2022"/>
    <x v="2952"/>
    <x v="32"/>
    <x v="134"/>
    <n v="13016"/>
    <n v="713"/>
    <b v="0"/>
    <x v="4"/>
    <b v="0"/>
    <x v="0"/>
  </r>
  <r>
    <s v="Population - 2022"/>
    <x v="1835"/>
    <x v="32"/>
    <x v="155"/>
    <n v="13105"/>
    <n v="415"/>
    <b v="1"/>
    <x v="4"/>
    <b v="0"/>
    <x v="0"/>
  </r>
  <r>
    <s v="Population - 2022"/>
    <x v="2953"/>
    <x v="32"/>
    <x v="152"/>
    <n v="13017"/>
    <n v="291"/>
    <b v="0"/>
    <x v="4"/>
    <b v="0"/>
    <x v="0"/>
  </r>
  <r>
    <s v="Population - 2022"/>
    <x v="2954"/>
    <x v="32"/>
    <x v="152"/>
    <n v="13025"/>
    <n v="146"/>
    <b v="0"/>
    <x v="4"/>
    <b v="0"/>
    <x v="0"/>
  </r>
  <r>
    <s v="Population - 2022"/>
    <x v="2955"/>
    <x v="32"/>
    <x v="154"/>
    <n v="13106"/>
    <n v="295"/>
    <b v="0"/>
    <x v="4"/>
    <b v="0"/>
    <x v="0"/>
  </r>
  <r>
    <s v="Population - 2022"/>
    <x v="2956"/>
    <x v="33"/>
    <x v="156"/>
    <n v="14065"/>
    <n v="662"/>
    <b v="0"/>
    <x v="24"/>
    <b v="0"/>
    <x v="0"/>
  </r>
  <r>
    <s v="Population - 2022"/>
    <x v="2957"/>
    <x v="33"/>
    <x v="157"/>
    <n v="14039"/>
    <n v="4458"/>
    <b v="0"/>
    <x v="24"/>
    <b v="0"/>
    <x v="0"/>
  </r>
  <r>
    <s v="Population - 2022"/>
    <x v="2958"/>
    <x v="33"/>
    <x v="158"/>
    <n v="14092"/>
    <n v="3001"/>
    <b v="0"/>
    <x v="24"/>
    <b v="0"/>
    <x v="0"/>
  </r>
  <r>
    <s v="Population - 2022"/>
    <x v="2959"/>
    <x v="33"/>
    <x v="158"/>
    <n v="14093"/>
    <n v="1028"/>
    <b v="0"/>
    <x v="24"/>
    <b v="0"/>
    <x v="0"/>
  </r>
  <r>
    <s v="Population - 2022"/>
    <x v="2960"/>
    <x v="33"/>
    <x v="158"/>
    <n v="14094"/>
    <n v="803"/>
    <b v="0"/>
    <x v="24"/>
    <b v="0"/>
    <x v="0"/>
  </r>
  <r>
    <s v="Population - 2022"/>
    <x v="2961"/>
    <x v="33"/>
    <x v="159"/>
    <n v="14095"/>
    <n v="586"/>
    <b v="0"/>
    <x v="24"/>
    <b v="0"/>
    <x v="0"/>
  </r>
  <r>
    <s v="Population - 2022"/>
    <x v="2962"/>
    <x v="33"/>
    <x v="160"/>
    <n v="14007"/>
    <n v="812"/>
    <b v="0"/>
    <x v="24"/>
    <b v="0"/>
    <x v="0"/>
  </r>
  <r>
    <s v="Population - 2022"/>
    <x v="2963"/>
    <x v="33"/>
    <x v="157"/>
    <n v="14040"/>
    <n v="559"/>
    <b v="0"/>
    <x v="24"/>
    <b v="0"/>
    <x v="0"/>
  </r>
  <r>
    <s v="Population - 2022"/>
    <x v="2964"/>
    <x v="33"/>
    <x v="156"/>
    <n v="14066"/>
    <n v="785"/>
    <b v="0"/>
    <x v="24"/>
    <b v="0"/>
    <x v="0"/>
  </r>
  <r>
    <s v="Population - 2022"/>
    <x v="2965"/>
    <x v="33"/>
    <x v="157"/>
    <n v="14041"/>
    <n v="630"/>
    <b v="1"/>
    <x v="24"/>
    <b v="0"/>
    <x v="0"/>
  </r>
  <r>
    <s v="Population - 2022"/>
    <x v="2966"/>
    <x v="33"/>
    <x v="161"/>
    <n v="14042"/>
    <n v="1238"/>
    <b v="0"/>
    <x v="24"/>
    <b v="0"/>
    <x v="0"/>
  </r>
  <r>
    <s v="Population - 2022"/>
    <x v="2967"/>
    <x v="33"/>
    <x v="160"/>
    <n v="14008"/>
    <n v="498"/>
    <b v="0"/>
    <x v="24"/>
    <b v="0"/>
    <x v="0"/>
  </r>
  <r>
    <s v="Population - 2022"/>
    <x v="2968"/>
    <x v="33"/>
    <x v="157"/>
    <n v="14043"/>
    <n v="431"/>
    <b v="0"/>
    <x v="24"/>
    <b v="0"/>
    <x v="0"/>
  </r>
  <r>
    <s v="Population - 2022"/>
    <x v="2969"/>
    <x v="33"/>
    <x v="161"/>
    <n v="14044"/>
    <n v="912"/>
    <b v="0"/>
    <x v="24"/>
    <b v="0"/>
    <x v="0"/>
  </r>
  <r>
    <s v="Population - 2022"/>
    <x v="2970"/>
    <x v="33"/>
    <x v="156"/>
    <n v="14067"/>
    <n v="1359"/>
    <b v="0"/>
    <x v="24"/>
    <b v="0"/>
    <x v="0"/>
  </r>
  <r>
    <s v="Population - 2022"/>
    <x v="2971"/>
    <x v="33"/>
    <x v="160"/>
    <n v="14009"/>
    <n v="1337"/>
    <b v="0"/>
    <x v="24"/>
    <b v="0"/>
    <x v="0"/>
  </r>
  <r>
    <s v="Population - 2022"/>
    <x v="2972"/>
    <x v="33"/>
    <x v="161"/>
    <n v="14010"/>
    <n v="1708"/>
    <b v="0"/>
    <x v="24"/>
    <b v="0"/>
    <x v="0"/>
  </r>
  <r>
    <s v="Population - 2022"/>
    <x v="2973"/>
    <x v="33"/>
    <x v="157"/>
    <n v="14045"/>
    <n v="914"/>
    <b v="0"/>
    <x v="24"/>
    <b v="0"/>
    <x v="0"/>
  </r>
  <r>
    <s v="Population - 2022"/>
    <x v="2974"/>
    <x v="33"/>
    <x v="159"/>
    <n v="14096"/>
    <n v="576"/>
    <b v="0"/>
    <x v="24"/>
    <b v="0"/>
    <x v="0"/>
  </r>
  <r>
    <s v="Population - 2022"/>
    <x v="2880"/>
    <x v="33"/>
    <x v="161"/>
    <n v="14011"/>
    <n v="508"/>
    <b v="1"/>
    <x v="24"/>
    <b v="0"/>
    <x v="0"/>
  </r>
  <r>
    <s v="Population - 2022"/>
    <x v="2975"/>
    <x v="33"/>
    <x v="157"/>
    <n v="14046"/>
    <n v="1392"/>
    <b v="0"/>
    <x v="24"/>
    <b v="0"/>
    <x v="0"/>
  </r>
  <r>
    <s v="Population - 2022"/>
    <x v="2976"/>
    <x v="33"/>
    <x v="161"/>
    <n v="14012"/>
    <n v="788"/>
    <b v="0"/>
    <x v="24"/>
    <b v="0"/>
    <x v="0"/>
  </r>
  <r>
    <s v="Population - 2022"/>
    <x v="2977"/>
    <x v="33"/>
    <x v="159"/>
    <n v="14097"/>
    <n v="1290"/>
    <b v="0"/>
    <x v="24"/>
    <b v="0"/>
    <x v="0"/>
  </r>
  <r>
    <s v="Population - 2022"/>
    <x v="2978"/>
    <x v="33"/>
    <x v="156"/>
    <n v="14068"/>
    <n v="103"/>
    <b v="0"/>
    <x v="24"/>
    <b v="0"/>
    <x v="0"/>
  </r>
  <r>
    <s v="Population - 2022"/>
    <x v="2048"/>
    <x v="33"/>
    <x v="156"/>
    <n v="14069"/>
    <n v="651"/>
    <b v="1"/>
    <x v="24"/>
    <b v="0"/>
    <x v="0"/>
  </r>
  <r>
    <s v="Population - 2022"/>
    <x v="2979"/>
    <x v="33"/>
    <x v="161"/>
    <n v="14013"/>
    <n v="1237"/>
    <b v="0"/>
    <x v="24"/>
    <b v="0"/>
    <x v="0"/>
  </r>
  <r>
    <s v="Population - 2022"/>
    <x v="2980"/>
    <x v="33"/>
    <x v="160"/>
    <n v="14014"/>
    <n v="1529"/>
    <b v="0"/>
    <x v="24"/>
    <b v="0"/>
    <x v="0"/>
  </r>
  <r>
    <s v="Population - 2022"/>
    <x v="2981"/>
    <x v="33"/>
    <x v="159"/>
    <n v="14098"/>
    <n v="967"/>
    <b v="0"/>
    <x v="24"/>
    <b v="0"/>
    <x v="0"/>
  </r>
  <r>
    <s v="Population - 2022"/>
    <x v="2982"/>
    <x v="33"/>
    <x v="161"/>
    <n v="14047"/>
    <n v="510"/>
    <b v="0"/>
    <x v="24"/>
    <b v="0"/>
    <x v="0"/>
  </r>
  <r>
    <s v="Population - 2022"/>
    <x v="2471"/>
    <x v="33"/>
    <x v="156"/>
    <n v="14070"/>
    <n v="558"/>
    <b v="1"/>
    <x v="24"/>
    <b v="0"/>
    <x v="0"/>
  </r>
  <r>
    <s v="Population - 2022"/>
    <x v="1524"/>
    <x v="33"/>
    <x v="158"/>
    <n v="14099"/>
    <n v="1850"/>
    <b v="1"/>
    <x v="24"/>
    <b v="0"/>
    <x v="0"/>
  </r>
  <r>
    <s v="Population - 2022"/>
    <x v="2983"/>
    <x v="33"/>
    <x v="156"/>
    <n v="14071"/>
    <n v="607"/>
    <b v="0"/>
    <x v="24"/>
    <b v="0"/>
    <x v="0"/>
  </r>
  <r>
    <s v="Population - 2022"/>
    <x v="2984"/>
    <x v="33"/>
    <x v="161"/>
    <n v="14017"/>
    <n v="1294"/>
    <b v="0"/>
    <x v="24"/>
    <b v="0"/>
    <x v="0"/>
  </r>
  <r>
    <s v="Population - 2022"/>
    <x v="2985"/>
    <x v="33"/>
    <x v="161"/>
    <n v="14018"/>
    <n v="971"/>
    <b v="0"/>
    <x v="24"/>
    <b v="0"/>
    <x v="0"/>
  </r>
  <r>
    <s v="Population - 2022"/>
    <x v="2986"/>
    <x v="33"/>
    <x v="156"/>
    <n v="14015"/>
    <n v="989"/>
    <b v="0"/>
    <x v="24"/>
    <b v="0"/>
    <x v="0"/>
  </r>
  <r>
    <s v="Population - 2022"/>
    <x v="2987"/>
    <x v="33"/>
    <x v="160"/>
    <n v="14016"/>
    <n v="494"/>
    <b v="0"/>
    <x v="24"/>
    <b v="0"/>
    <x v="0"/>
  </r>
  <r>
    <s v="Population - 2022"/>
    <x v="2988"/>
    <x v="33"/>
    <x v="159"/>
    <n v="14072"/>
    <n v="979"/>
    <b v="0"/>
    <x v="24"/>
    <b v="0"/>
    <x v="0"/>
  </r>
  <r>
    <s v="Population - 2022"/>
    <x v="2989"/>
    <x v="33"/>
    <x v="156"/>
    <n v="14073"/>
    <n v="462"/>
    <b v="0"/>
    <x v="24"/>
    <b v="0"/>
    <x v="0"/>
  </r>
  <r>
    <s v="Population - 2022"/>
    <x v="2990"/>
    <x v="33"/>
    <x v="156"/>
    <n v="14019"/>
    <n v="1306"/>
    <b v="0"/>
    <x v="24"/>
    <b v="0"/>
    <x v="0"/>
  </r>
  <r>
    <s v="Population - 2022"/>
    <x v="2991"/>
    <x v="33"/>
    <x v="157"/>
    <n v="14048"/>
    <n v="1227"/>
    <b v="0"/>
    <x v="24"/>
    <b v="0"/>
    <x v="0"/>
  </r>
  <r>
    <s v="Population - 2022"/>
    <x v="2992"/>
    <x v="33"/>
    <x v="157"/>
    <n v="14049"/>
    <n v="2988"/>
    <b v="0"/>
    <x v="24"/>
    <b v="0"/>
    <x v="0"/>
  </r>
  <r>
    <s v="Population - 2022"/>
    <x v="564"/>
    <x v="33"/>
    <x v="159"/>
    <n v="14100"/>
    <n v="1158"/>
    <b v="1"/>
    <x v="24"/>
    <b v="0"/>
    <x v="0"/>
  </r>
  <r>
    <s v="Population - 2022"/>
    <x v="2993"/>
    <x v="33"/>
    <x v="159"/>
    <n v="14101"/>
    <n v="650"/>
    <b v="0"/>
    <x v="24"/>
    <b v="0"/>
    <x v="0"/>
  </r>
  <r>
    <s v="Population - 2022"/>
    <x v="2994"/>
    <x v="33"/>
    <x v="156"/>
    <n v="14074"/>
    <n v="334"/>
    <b v="0"/>
    <x v="24"/>
    <b v="0"/>
    <x v="0"/>
  </r>
  <r>
    <s v="Population - 2022"/>
    <x v="2995"/>
    <x v="33"/>
    <x v="161"/>
    <n v="14020"/>
    <n v="1577"/>
    <b v="0"/>
    <x v="24"/>
    <b v="0"/>
    <x v="0"/>
  </r>
  <r>
    <s v="Population - 2022"/>
    <x v="2996"/>
    <x v="33"/>
    <x v="160"/>
    <n v="14021"/>
    <n v="11019"/>
    <b v="0"/>
    <x v="24"/>
    <b v="0"/>
    <x v="0"/>
  </r>
  <r>
    <s v="Population - 2022"/>
    <x v="2997"/>
    <x v="33"/>
    <x v="160"/>
    <n v="14001"/>
    <n v="2613"/>
    <b v="0"/>
    <x v="24"/>
    <b v="0"/>
    <x v="0"/>
  </r>
  <r>
    <s v="Population - 2022"/>
    <x v="2998"/>
    <x v="33"/>
    <x v="160"/>
    <n v="14022"/>
    <n v="1600"/>
    <b v="0"/>
    <x v="24"/>
    <b v="0"/>
    <x v="0"/>
  </r>
  <r>
    <s v="Population - 2022"/>
    <x v="2679"/>
    <x v="33"/>
    <x v="156"/>
    <n v="14075"/>
    <n v="970"/>
    <b v="1"/>
    <x v="24"/>
    <b v="0"/>
    <x v="0"/>
  </r>
  <r>
    <s v="Population - 2022"/>
    <x v="2999"/>
    <x v="33"/>
    <x v="161"/>
    <n v="14050"/>
    <n v="702"/>
    <b v="0"/>
    <x v="24"/>
    <b v="0"/>
    <x v="0"/>
  </r>
  <r>
    <s v="Population - 2022"/>
    <x v="3000"/>
    <x v="33"/>
    <x v="158"/>
    <n v="14102"/>
    <n v="867"/>
    <b v="0"/>
    <x v="24"/>
    <b v="0"/>
    <x v="0"/>
  </r>
  <r>
    <s v="Population - 2022"/>
    <x v="16"/>
    <x v="33"/>
    <x v="158"/>
    <n v="14103"/>
    <n v="627"/>
    <b v="1"/>
    <x v="24"/>
    <b v="0"/>
    <x v="0"/>
  </r>
  <r>
    <s v="Population - 2022"/>
    <x v="3001"/>
    <x v="33"/>
    <x v="157"/>
    <n v="14051"/>
    <n v="8363"/>
    <b v="0"/>
    <x v="24"/>
    <b v="0"/>
    <x v="0"/>
  </r>
  <r>
    <s v="Population - 2022"/>
    <x v="3002"/>
    <x v="33"/>
    <x v="157"/>
    <n v="14052"/>
    <n v="3743"/>
    <b v="0"/>
    <x v="24"/>
    <b v="0"/>
    <x v="0"/>
  </r>
  <r>
    <s v="Population - 2022"/>
    <x v="3003"/>
    <x v="33"/>
    <x v="159"/>
    <n v="14104"/>
    <n v="554"/>
    <b v="0"/>
    <x v="24"/>
    <b v="0"/>
    <x v="0"/>
  </r>
  <r>
    <s v="Population - 2022"/>
    <x v="1545"/>
    <x v="33"/>
    <x v="159"/>
    <n v="14105"/>
    <n v="554"/>
    <b v="1"/>
    <x v="24"/>
    <b v="0"/>
    <x v="0"/>
  </r>
  <r>
    <s v="Population - 2022"/>
    <x v="3004"/>
    <x v="33"/>
    <x v="156"/>
    <n v="14076"/>
    <n v="722"/>
    <b v="0"/>
    <x v="24"/>
    <b v="0"/>
    <x v="0"/>
  </r>
  <r>
    <s v="Population - 2022"/>
    <x v="3005"/>
    <x v="33"/>
    <x v="157"/>
    <n v="14053"/>
    <n v="359"/>
    <b v="0"/>
    <x v="24"/>
    <b v="0"/>
    <x v="0"/>
  </r>
  <r>
    <s v="Population - 2022"/>
    <x v="533"/>
    <x v="33"/>
    <x v="156"/>
    <n v="14077"/>
    <n v="621"/>
    <b v="1"/>
    <x v="24"/>
    <b v="0"/>
    <x v="0"/>
  </r>
  <r>
    <s v="Population - 2022"/>
    <x v="3006"/>
    <x v="33"/>
    <x v="160"/>
    <n v="14023"/>
    <n v="429"/>
    <b v="0"/>
    <x v="24"/>
    <b v="0"/>
    <x v="0"/>
  </r>
  <r>
    <s v="Population - 2022"/>
    <x v="39"/>
    <x v="33"/>
    <x v="158"/>
    <n v="14106"/>
    <n v="330"/>
    <b v="1"/>
    <x v="24"/>
    <b v="0"/>
    <x v="0"/>
  </r>
  <r>
    <s v="Population - 2022"/>
    <x v="3007"/>
    <x v="33"/>
    <x v="157"/>
    <n v="14054"/>
    <n v="1190"/>
    <b v="0"/>
    <x v="24"/>
    <b v="0"/>
    <x v="0"/>
  </r>
  <r>
    <s v="Population - 2022"/>
    <x v="3008"/>
    <x v="33"/>
    <x v="161"/>
    <n v="14024"/>
    <n v="727"/>
    <b v="0"/>
    <x v="24"/>
    <b v="0"/>
    <x v="0"/>
  </r>
  <r>
    <s v="Population - 2022"/>
    <x v="3009"/>
    <x v="33"/>
    <x v="159"/>
    <n v="14107"/>
    <n v="507"/>
    <b v="0"/>
    <x v="24"/>
    <b v="0"/>
    <x v="0"/>
  </r>
  <r>
    <s v="Population - 2022"/>
    <x v="1444"/>
    <x v="33"/>
    <x v="156"/>
    <n v="14078"/>
    <n v="427"/>
    <b v="1"/>
    <x v="24"/>
    <b v="0"/>
    <x v="0"/>
  </r>
  <r>
    <s v="Population - 2022"/>
    <x v="3010"/>
    <x v="33"/>
    <x v="157"/>
    <n v="14055"/>
    <n v="888"/>
    <b v="0"/>
    <x v="24"/>
    <b v="0"/>
    <x v="0"/>
  </r>
  <r>
    <s v="Population - 2022"/>
    <x v="3011"/>
    <x v="33"/>
    <x v="159"/>
    <n v="14108"/>
    <n v="529"/>
    <b v="0"/>
    <x v="24"/>
    <b v="0"/>
    <x v="0"/>
  </r>
  <r>
    <s v="Population - 2022"/>
    <x v="3012"/>
    <x v="33"/>
    <x v="156"/>
    <n v="14025"/>
    <n v="1039"/>
    <b v="0"/>
    <x v="24"/>
    <b v="0"/>
    <x v="0"/>
  </r>
  <r>
    <s v="Population - 2022"/>
    <x v="3013"/>
    <x v="33"/>
    <x v="161"/>
    <n v="14056"/>
    <n v="630"/>
    <b v="0"/>
    <x v="24"/>
    <b v="0"/>
    <x v="0"/>
  </r>
  <r>
    <s v="Population - 2022"/>
    <x v="3014"/>
    <x v="33"/>
    <x v="156"/>
    <n v="14079"/>
    <n v="771"/>
    <b v="0"/>
    <x v="24"/>
    <b v="0"/>
    <x v="0"/>
  </r>
  <r>
    <s v="Population - 2022"/>
    <x v="3015"/>
    <x v="33"/>
    <x v="161"/>
    <n v="14057"/>
    <n v="639"/>
    <b v="0"/>
    <x v="24"/>
    <b v="0"/>
    <x v="0"/>
  </r>
  <r>
    <s v="Population - 2022"/>
    <x v="3016"/>
    <x v="33"/>
    <x v="159"/>
    <n v="14109"/>
    <n v="873"/>
    <b v="0"/>
    <x v="24"/>
    <b v="0"/>
    <x v="0"/>
  </r>
  <r>
    <s v="Population - 2022"/>
    <x v="3017"/>
    <x v="33"/>
    <x v="160"/>
    <n v="14027"/>
    <n v="840"/>
    <b v="0"/>
    <x v="24"/>
    <b v="0"/>
    <x v="0"/>
  </r>
  <r>
    <s v="Population - 2022"/>
    <x v="3018"/>
    <x v="33"/>
    <x v="158"/>
    <n v="14110"/>
    <n v="757"/>
    <b v="0"/>
    <x v="24"/>
    <b v="0"/>
    <x v="0"/>
  </r>
  <r>
    <s v="Population - 2022"/>
    <x v="1914"/>
    <x v="33"/>
    <x v="161"/>
    <n v="14026"/>
    <n v="1543"/>
    <b v="1"/>
    <x v="24"/>
    <b v="0"/>
    <x v="0"/>
  </r>
  <r>
    <s v="Population - 2022"/>
    <x v="3019"/>
    <x v="33"/>
    <x v="156"/>
    <n v="14080"/>
    <n v="887"/>
    <b v="0"/>
    <x v="24"/>
    <b v="0"/>
    <x v="0"/>
  </r>
  <r>
    <s v="Population - 2022"/>
    <x v="2272"/>
    <x v="33"/>
    <x v="159"/>
    <n v="14111"/>
    <n v="2494"/>
    <b v="1"/>
    <x v="24"/>
    <b v="0"/>
    <x v="0"/>
  </r>
  <r>
    <s v="Population - 2022"/>
    <x v="3020"/>
    <x v="33"/>
    <x v="157"/>
    <n v="14058"/>
    <n v="483"/>
    <b v="0"/>
    <x v="24"/>
    <b v="0"/>
    <x v="0"/>
  </r>
  <r>
    <s v="Population - 2022"/>
    <x v="387"/>
    <x v="33"/>
    <x v="158"/>
    <n v="14112"/>
    <n v="758"/>
    <b v="1"/>
    <x v="24"/>
    <b v="0"/>
    <x v="0"/>
  </r>
  <r>
    <s v="Population - 2022"/>
    <x v="1557"/>
    <x v="33"/>
    <x v="160"/>
    <n v="14028"/>
    <n v="430"/>
    <b v="1"/>
    <x v="24"/>
    <b v="0"/>
    <x v="0"/>
  </r>
  <r>
    <s v="Population - 2022"/>
    <x v="3021"/>
    <x v="33"/>
    <x v="159"/>
    <n v="14113"/>
    <n v="1068"/>
    <b v="0"/>
    <x v="24"/>
    <b v="0"/>
    <x v="0"/>
  </r>
  <r>
    <s v="Population - 2022"/>
    <x v="3022"/>
    <x v="33"/>
    <x v="160"/>
    <n v="14029"/>
    <n v="504"/>
    <b v="0"/>
    <x v="24"/>
    <b v="0"/>
    <x v="0"/>
  </r>
  <r>
    <s v="Population - 2022"/>
    <x v="3023"/>
    <x v="33"/>
    <x v="159"/>
    <n v="14114"/>
    <n v="624"/>
    <b v="0"/>
    <x v="24"/>
    <b v="0"/>
    <x v="0"/>
  </r>
  <r>
    <s v="Population - 2022"/>
    <x v="3024"/>
    <x v="33"/>
    <x v="157"/>
    <n v="14059"/>
    <n v="1063"/>
    <b v="0"/>
    <x v="24"/>
    <b v="0"/>
    <x v="0"/>
  </r>
  <r>
    <s v="Population - 2022"/>
    <x v="424"/>
    <x v="33"/>
    <x v="160"/>
    <n v="14030"/>
    <n v="1132"/>
    <b v="1"/>
    <x v="24"/>
    <b v="0"/>
    <x v="0"/>
  </r>
  <r>
    <s v="Population - 2022"/>
    <x v="3025"/>
    <x v="33"/>
    <x v="159"/>
    <n v="14115"/>
    <n v="569"/>
    <b v="0"/>
    <x v="24"/>
    <b v="0"/>
    <x v="0"/>
  </r>
  <r>
    <s v="Population - 2022"/>
    <x v="3026"/>
    <x v="33"/>
    <x v="161"/>
    <n v="14060"/>
    <n v="889"/>
    <b v="0"/>
    <x v="24"/>
    <b v="0"/>
    <x v="0"/>
  </r>
  <r>
    <s v="Population - 2022"/>
    <x v="3027"/>
    <x v="33"/>
    <x v="157"/>
    <n v="14061"/>
    <n v="730"/>
    <b v="0"/>
    <x v="24"/>
    <b v="0"/>
    <x v="0"/>
  </r>
  <r>
    <s v="Population - 2022"/>
    <x v="3028"/>
    <x v="33"/>
    <x v="160"/>
    <n v="14031"/>
    <n v="466"/>
    <b v="0"/>
    <x v="24"/>
    <b v="0"/>
    <x v="0"/>
  </r>
  <r>
    <s v="Population - 2022"/>
    <x v="3029"/>
    <x v="33"/>
    <x v="156"/>
    <n v="14082"/>
    <n v="4178"/>
    <b v="0"/>
    <x v="24"/>
    <b v="0"/>
    <x v="0"/>
  </r>
  <r>
    <s v="Population - 2022"/>
    <x v="3030"/>
    <x v="33"/>
    <x v="156"/>
    <n v="14002"/>
    <n v="3938"/>
    <b v="0"/>
    <x v="24"/>
    <b v="0"/>
    <x v="0"/>
  </r>
  <r>
    <s v="Population - 2022"/>
    <x v="3031"/>
    <x v="33"/>
    <x v="156"/>
    <n v="14081"/>
    <n v="563"/>
    <b v="0"/>
    <x v="24"/>
    <b v="0"/>
    <x v="0"/>
  </r>
  <r>
    <s v="Population - 2022"/>
    <x v="1028"/>
    <x v="33"/>
    <x v="159"/>
    <n v="14116"/>
    <n v="532"/>
    <b v="1"/>
    <x v="24"/>
    <b v="0"/>
    <x v="0"/>
  </r>
  <r>
    <s v="Population - 2022"/>
    <x v="3032"/>
    <x v="33"/>
    <x v="160"/>
    <n v="14032"/>
    <n v="2439"/>
    <b v="0"/>
    <x v="24"/>
    <b v="0"/>
    <x v="0"/>
  </r>
  <r>
    <s v="Population - 2022"/>
    <x v="3033"/>
    <x v="33"/>
    <x v="156"/>
    <n v="14084"/>
    <n v="500"/>
    <b v="0"/>
    <x v="24"/>
    <b v="0"/>
    <x v="0"/>
  </r>
  <r>
    <s v="Population - 2022"/>
    <x v="3034"/>
    <x v="33"/>
    <x v="156"/>
    <n v="14083"/>
    <n v="731"/>
    <b v="0"/>
    <x v="24"/>
    <b v="0"/>
    <x v="0"/>
  </r>
  <r>
    <s v="Population - 2022"/>
    <x v="1754"/>
    <x v="33"/>
    <x v="159"/>
    <n v="14117"/>
    <n v="1799"/>
    <b v="1"/>
    <x v="24"/>
    <b v="0"/>
    <x v="0"/>
  </r>
  <r>
    <s v="Population - 2022"/>
    <x v="3035"/>
    <x v="33"/>
    <x v="156"/>
    <n v="14085"/>
    <n v="927"/>
    <b v="0"/>
    <x v="24"/>
    <b v="0"/>
    <x v="0"/>
  </r>
  <r>
    <s v="Population - 2022"/>
    <x v="3036"/>
    <x v="33"/>
    <x v="156"/>
    <n v="14086"/>
    <n v="268"/>
    <b v="0"/>
    <x v="24"/>
    <b v="0"/>
    <x v="0"/>
  </r>
  <r>
    <s v="Population - 2022"/>
    <x v="3037"/>
    <x v="33"/>
    <x v="156"/>
    <n v="14003"/>
    <n v="704"/>
    <b v="0"/>
    <x v="24"/>
    <b v="0"/>
    <x v="0"/>
  </r>
  <r>
    <s v="Population - 2022"/>
    <x v="3038"/>
    <x v="33"/>
    <x v="160"/>
    <n v="14033"/>
    <n v="519"/>
    <b v="0"/>
    <x v="24"/>
    <b v="0"/>
    <x v="0"/>
  </r>
  <r>
    <s v="Population - 2022"/>
    <x v="3039"/>
    <x v="33"/>
    <x v="159"/>
    <n v="14118"/>
    <n v="2237"/>
    <b v="0"/>
    <x v="24"/>
    <b v="0"/>
    <x v="0"/>
  </r>
  <r>
    <s v="Population - 2022"/>
    <x v="3040"/>
    <x v="33"/>
    <x v="157"/>
    <n v="14062"/>
    <n v="673"/>
    <b v="0"/>
    <x v="24"/>
    <b v="0"/>
    <x v="0"/>
  </r>
  <r>
    <s v="Population - 2022"/>
    <x v="3041"/>
    <x v="33"/>
    <x v="159"/>
    <n v="14119"/>
    <n v="2697"/>
    <b v="0"/>
    <x v="24"/>
    <b v="0"/>
    <x v="0"/>
  </r>
  <r>
    <s v="Population - 2022"/>
    <x v="2826"/>
    <x v="33"/>
    <x v="160"/>
    <n v="14034"/>
    <n v="783"/>
    <b v="1"/>
    <x v="24"/>
    <b v="0"/>
    <x v="0"/>
  </r>
  <r>
    <s v="Population - 2022"/>
    <x v="3042"/>
    <x v="33"/>
    <x v="159"/>
    <n v="14120"/>
    <n v="488"/>
    <b v="0"/>
    <x v="24"/>
    <b v="0"/>
    <x v="0"/>
  </r>
  <r>
    <s v="Population - 2022"/>
    <x v="2950"/>
    <x v="33"/>
    <x v="159"/>
    <n v="14121"/>
    <n v="1182"/>
    <b v="1"/>
    <x v="24"/>
    <b v="0"/>
    <x v="0"/>
  </r>
  <r>
    <s v="Population - 2022"/>
    <x v="3043"/>
    <x v="33"/>
    <x v="156"/>
    <n v="14087"/>
    <n v="490"/>
    <b v="0"/>
    <x v="24"/>
    <b v="0"/>
    <x v="0"/>
  </r>
  <r>
    <s v="Population - 2022"/>
    <x v="3044"/>
    <x v="33"/>
    <x v="156"/>
    <n v="14088"/>
    <n v="829"/>
    <b v="0"/>
    <x v="24"/>
    <b v="0"/>
    <x v="0"/>
  </r>
  <r>
    <s v="Population - 2022"/>
    <x v="3045"/>
    <x v="33"/>
    <x v="161"/>
    <n v="14035"/>
    <n v="525"/>
    <b v="0"/>
    <x v="24"/>
    <b v="0"/>
    <x v="0"/>
  </r>
  <r>
    <s v="Population - 2022"/>
    <x v="3046"/>
    <x v="33"/>
    <x v="160"/>
    <n v="14036"/>
    <n v="1021"/>
    <b v="0"/>
    <x v="24"/>
    <b v="0"/>
    <x v="0"/>
  </r>
  <r>
    <s v="Population - 2022"/>
    <x v="3047"/>
    <x v="33"/>
    <x v="161"/>
    <n v="14037"/>
    <n v="1033"/>
    <b v="0"/>
    <x v="24"/>
    <b v="0"/>
    <x v="0"/>
  </r>
  <r>
    <s v="Population - 2022"/>
    <x v="3048"/>
    <x v="33"/>
    <x v="156"/>
    <n v="14089"/>
    <n v="1748"/>
    <b v="0"/>
    <x v="24"/>
    <b v="0"/>
    <x v="0"/>
  </r>
  <r>
    <s v="Population - 2022"/>
    <x v="3049"/>
    <x v="33"/>
    <x v="160"/>
    <n v="14038"/>
    <n v="767"/>
    <b v="0"/>
    <x v="24"/>
    <b v="0"/>
    <x v="0"/>
  </r>
  <r>
    <s v="Population - 2022"/>
    <x v="3050"/>
    <x v="33"/>
    <x v="159"/>
    <n v="14122"/>
    <n v="522"/>
    <b v="0"/>
    <x v="24"/>
    <b v="0"/>
    <x v="0"/>
  </r>
  <r>
    <s v="Population - 2022"/>
    <x v="3051"/>
    <x v="33"/>
    <x v="161"/>
    <n v="14063"/>
    <n v="880"/>
    <b v="0"/>
    <x v="24"/>
    <b v="0"/>
    <x v="0"/>
  </r>
  <r>
    <s v="Population - 2022"/>
    <x v="3052"/>
    <x v="33"/>
    <x v="158"/>
    <n v="14004"/>
    <n v="1711"/>
    <b v="0"/>
    <x v="24"/>
    <b v="0"/>
    <x v="0"/>
  </r>
  <r>
    <s v="Population - 2022"/>
    <x v="3053"/>
    <x v="33"/>
    <x v="158"/>
    <n v="14005"/>
    <n v="4215"/>
    <b v="0"/>
    <x v="24"/>
    <b v="0"/>
    <x v="0"/>
  </r>
  <r>
    <s v="Population - 2022"/>
    <x v="3054"/>
    <x v="33"/>
    <x v="158"/>
    <n v="14006"/>
    <n v="1382"/>
    <b v="0"/>
    <x v="24"/>
    <b v="0"/>
    <x v="0"/>
  </r>
  <r>
    <s v="Population - 2022"/>
    <x v="3055"/>
    <x v="33"/>
    <x v="158"/>
    <n v="14123"/>
    <n v="14110"/>
    <b v="0"/>
    <x v="24"/>
    <b v="0"/>
    <x v="0"/>
  </r>
  <r>
    <s v="Population - 2022"/>
    <x v="587"/>
    <x v="33"/>
    <x v="156"/>
    <n v="14124"/>
    <n v="543"/>
    <b v="1"/>
    <x v="24"/>
    <b v="0"/>
    <x v="0"/>
  </r>
  <r>
    <s v="Population - 2022"/>
    <x v="587"/>
    <x v="33"/>
    <x v="156"/>
    <n v="14090"/>
    <n v="697"/>
    <b v="1"/>
    <x v="24"/>
    <b v="0"/>
    <x v="0"/>
  </r>
  <r>
    <s v="Population - 2022"/>
    <x v="3056"/>
    <x v="33"/>
    <x v="156"/>
    <n v="14091"/>
    <n v="618"/>
    <b v="0"/>
    <x v="24"/>
    <b v="0"/>
    <x v="0"/>
  </r>
  <r>
    <s v="Population - 2022"/>
    <x v="3057"/>
    <x v="33"/>
    <x v="157"/>
    <n v="14064"/>
    <n v="1032"/>
    <b v="0"/>
    <x v="24"/>
    <b v="0"/>
    <x v="0"/>
  </r>
  <r>
    <s v="Population - 2022"/>
    <x v="3058"/>
    <x v="34"/>
    <x v="162"/>
    <n v="15067"/>
    <n v="253"/>
    <b v="0"/>
    <x v="25"/>
    <b v="0"/>
    <x v="0"/>
  </r>
  <r>
    <s v="Population - 2022"/>
    <x v="3059"/>
    <x v="34"/>
    <x v="163"/>
    <n v="15037"/>
    <n v="395"/>
    <b v="0"/>
    <x v="25"/>
    <b v="0"/>
    <x v="0"/>
  </r>
  <r>
    <s v="Population - 2022"/>
    <x v="3060"/>
    <x v="34"/>
    <x v="164"/>
    <n v="15001"/>
    <n v="10379"/>
    <b v="0"/>
    <x v="25"/>
    <b v="0"/>
    <x v="0"/>
  </r>
  <r>
    <s v="Population - 2022"/>
    <x v="3061"/>
    <x v="34"/>
    <x v="164"/>
    <n v="15002"/>
    <n v="3026"/>
    <b v="0"/>
    <x v="25"/>
    <b v="0"/>
    <x v="0"/>
  </r>
  <r>
    <s v="Population - 2022"/>
    <x v="3062"/>
    <x v="34"/>
    <x v="164"/>
    <n v="15038"/>
    <n v="1442"/>
    <b v="0"/>
    <x v="25"/>
    <b v="0"/>
    <x v="0"/>
  </r>
  <r>
    <s v="Population - 2022"/>
    <x v="1193"/>
    <x v="34"/>
    <x v="164"/>
    <n v="15039"/>
    <n v="1934"/>
    <b v="1"/>
    <x v="25"/>
    <b v="0"/>
    <x v="0"/>
  </r>
  <r>
    <s v="Population - 2022"/>
    <x v="3063"/>
    <x v="34"/>
    <x v="164"/>
    <n v="15040"/>
    <n v="717"/>
    <b v="0"/>
    <x v="25"/>
    <b v="0"/>
    <x v="0"/>
  </r>
  <r>
    <s v="Population - 2022"/>
    <x v="3064"/>
    <x v="34"/>
    <x v="164"/>
    <n v="15041"/>
    <n v="698"/>
    <b v="0"/>
    <x v="25"/>
    <b v="0"/>
    <x v="0"/>
  </r>
  <r>
    <s v="Population - 2022"/>
    <x v="3065"/>
    <x v="34"/>
    <x v="164"/>
    <n v="15042"/>
    <n v="372"/>
    <b v="0"/>
    <x v="25"/>
    <b v="0"/>
    <x v="0"/>
  </r>
  <r>
    <s v="Population - 2022"/>
    <x v="1310"/>
    <x v="34"/>
    <x v="164"/>
    <n v="15043"/>
    <n v="508"/>
    <b v="1"/>
    <x v="25"/>
    <b v="0"/>
    <x v="0"/>
  </r>
  <r>
    <s v="Population - 2022"/>
    <x v="3066"/>
    <x v="34"/>
    <x v="162"/>
    <n v="15068"/>
    <n v="419"/>
    <b v="0"/>
    <x v="25"/>
    <b v="0"/>
    <x v="0"/>
  </r>
  <r>
    <s v="Population - 2022"/>
    <x v="3067"/>
    <x v="34"/>
    <x v="162"/>
    <n v="15069"/>
    <n v="230"/>
    <b v="0"/>
    <x v="25"/>
    <b v="0"/>
    <x v="0"/>
  </r>
  <r>
    <s v="Population - 2022"/>
    <x v="3068"/>
    <x v="34"/>
    <x v="162"/>
    <n v="15008"/>
    <n v="151"/>
    <b v="0"/>
    <x v="25"/>
    <b v="0"/>
    <x v="0"/>
  </r>
  <r>
    <s v="Population - 2022"/>
    <x v="396"/>
    <x v="34"/>
    <x v="164"/>
    <n v="15044"/>
    <n v="1155"/>
    <b v="1"/>
    <x v="25"/>
    <b v="0"/>
    <x v="0"/>
  </r>
  <r>
    <s v="Population - 2022"/>
    <x v="2965"/>
    <x v="34"/>
    <x v="162"/>
    <n v="15070"/>
    <n v="214"/>
    <b v="1"/>
    <x v="25"/>
    <b v="0"/>
    <x v="0"/>
  </r>
  <r>
    <s v="Population - 2022"/>
    <x v="3069"/>
    <x v="34"/>
    <x v="163"/>
    <n v="15045"/>
    <n v="335"/>
    <b v="0"/>
    <x v="25"/>
    <b v="0"/>
    <x v="0"/>
  </r>
  <r>
    <s v="Population - 2022"/>
    <x v="3070"/>
    <x v="34"/>
    <x v="162"/>
    <n v="15009"/>
    <n v="3023"/>
    <b v="0"/>
    <x v="25"/>
    <b v="0"/>
    <x v="0"/>
  </r>
  <r>
    <s v="Population - 2022"/>
    <x v="3071"/>
    <x v="34"/>
    <x v="162"/>
    <n v="15010"/>
    <n v="4584"/>
    <b v="0"/>
    <x v="25"/>
    <b v="0"/>
    <x v="0"/>
  </r>
  <r>
    <s v="Population - 2022"/>
    <x v="3072"/>
    <x v="34"/>
    <x v="165"/>
    <n v="15003"/>
    <n v="1864"/>
    <b v="0"/>
    <x v="25"/>
    <b v="0"/>
    <x v="0"/>
  </r>
  <r>
    <s v="Population - 2022"/>
    <x v="3073"/>
    <x v="34"/>
    <x v="165"/>
    <n v="15004"/>
    <n v="6786"/>
    <b v="0"/>
    <x v="25"/>
    <b v="0"/>
    <x v="0"/>
  </r>
  <r>
    <s v="Population - 2022"/>
    <x v="3074"/>
    <x v="34"/>
    <x v="165"/>
    <n v="15005"/>
    <n v="6602"/>
    <b v="0"/>
    <x v="25"/>
    <b v="0"/>
    <x v="0"/>
  </r>
  <r>
    <s v="Population - 2022"/>
    <x v="3075"/>
    <x v="34"/>
    <x v="163"/>
    <n v="15046"/>
    <n v="754"/>
    <b v="0"/>
    <x v="25"/>
    <b v="0"/>
    <x v="0"/>
  </r>
  <r>
    <s v="Population - 2022"/>
    <x v="3076"/>
    <x v="34"/>
    <x v="162"/>
    <n v="15011"/>
    <n v="2304"/>
    <b v="0"/>
    <x v="25"/>
    <b v="0"/>
    <x v="0"/>
  </r>
  <r>
    <s v="Population - 2022"/>
    <x v="3077"/>
    <x v="34"/>
    <x v="163"/>
    <n v="15047"/>
    <n v="368"/>
    <b v="0"/>
    <x v="25"/>
    <b v="0"/>
    <x v="0"/>
  </r>
  <r>
    <s v="Population - 2022"/>
    <x v="3078"/>
    <x v="34"/>
    <x v="162"/>
    <n v="15071"/>
    <n v="1878"/>
    <b v="0"/>
    <x v="25"/>
    <b v="0"/>
    <x v="0"/>
  </r>
  <r>
    <s v="Population - 2022"/>
    <x v="3079"/>
    <x v="34"/>
    <x v="162"/>
    <n v="15072"/>
    <n v="289"/>
    <b v="0"/>
    <x v="25"/>
    <b v="0"/>
    <x v="0"/>
  </r>
  <r>
    <s v="Population - 2022"/>
    <x v="3080"/>
    <x v="34"/>
    <x v="162"/>
    <n v="15073"/>
    <n v="518"/>
    <b v="0"/>
    <x v="25"/>
    <b v="0"/>
    <x v="0"/>
  </r>
  <r>
    <s v="Population - 2022"/>
    <x v="3081"/>
    <x v="34"/>
    <x v="162"/>
    <n v="15074"/>
    <n v="614"/>
    <b v="0"/>
    <x v="25"/>
    <b v="0"/>
    <x v="0"/>
  </r>
  <r>
    <s v="Population - 2022"/>
    <x v="3082"/>
    <x v="34"/>
    <x v="164"/>
    <n v="15048"/>
    <n v="533"/>
    <b v="0"/>
    <x v="25"/>
    <b v="0"/>
    <x v="0"/>
  </r>
  <r>
    <s v="Population - 2022"/>
    <x v="3083"/>
    <x v="34"/>
    <x v="162"/>
    <n v="15075"/>
    <n v="184"/>
    <b v="0"/>
    <x v="25"/>
    <b v="0"/>
    <x v="0"/>
  </r>
  <r>
    <s v="Population - 2022"/>
    <x v="3084"/>
    <x v="34"/>
    <x v="166"/>
    <n v="15032"/>
    <n v="7721"/>
    <b v="0"/>
    <x v="25"/>
    <b v="0"/>
    <x v="0"/>
  </r>
  <r>
    <s v="Population - 2022"/>
    <x v="1722"/>
    <x v="34"/>
    <x v="162"/>
    <n v="15012"/>
    <n v="446"/>
    <b v="1"/>
    <x v="25"/>
    <b v="0"/>
    <x v="0"/>
  </r>
  <r>
    <s v="Population - 2022"/>
    <x v="3085"/>
    <x v="34"/>
    <x v="162"/>
    <n v="15013"/>
    <n v="617"/>
    <b v="0"/>
    <x v="25"/>
    <b v="0"/>
    <x v="0"/>
  </r>
  <r>
    <s v="Population - 2022"/>
    <x v="3086"/>
    <x v="34"/>
    <x v="163"/>
    <n v="15049"/>
    <n v="912"/>
    <b v="0"/>
    <x v="25"/>
    <b v="0"/>
    <x v="0"/>
  </r>
  <r>
    <s v="Population - 2022"/>
    <x v="3087"/>
    <x v="34"/>
    <x v="164"/>
    <n v="15050"/>
    <n v="935"/>
    <b v="0"/>
    <x v="25"/>
    <b v="0"/>
    <x v="0"/>
  </r>
  <r>
    <s v="Population - 2022"/>
    <x v="3088"/>
    <x v="34"/>
    <x v="164"/>
    <n v="15051"/>
    <n v="479"/>
    <b v="0"/>
    <x v="25"/>
    <b v="0"/>
    <x v="0"/>
  </r>
  <r>
    <s v="Population - 2022"/>
    <x v="3089"/>
    <x v="34"/>
    <x v="162"/>
    <n v="15014"/>
    <n v="1597"/>
    <b v="0"/>
    <x v="25"/>
    <b v="0"/>
    <x v="0"/>
  </r>
  <r>
    <s v="Population - 2022"/>
    <x v="3090"/>
    <x v="34"/>
    <x v="162"/>
    <n v="15015"/>
    <n v="218"/>
    <b v="0"/>
    <x v="25"/>
    <b v="0"/>
    <x v="0"/>
  </r>
  <r>
    <s v="Population - 2022"/>
    <x v="3091"/>
    <x v="34"/>
    <x v="164"/>
    <n v="15052"/>
    <n v="475"/>
    <b v="0"/>
    <x v="25"/>
    <b v="0"/>
    <x v="0"/>
  </r>
  <r>
    <s v="Population - 2022"/>
    <x v="3092"/>
    <x v="34"/>
    <x v="167"/>
    <n v="15033"/>
    <n v="3139"/>
    <b v="0"/>
    <x v="25"/>
    <b v="0"/>
    <x v="0"/>
  </r>
  <r>
    <s v="Population - 2022"/>
    <x v="3093"/>
    <x v="34"/>
    <x v="163"/>
    <n v="15053"/>
    <n v="308"/>
    <b v="0"/>
    <x v="25"/>
    <b v="0"/>
    <x v="0"/>
  </r>
  <r>
    <s v="Population - 2022"/>
    <x v="3094"/>
    <x v="34"/>
    <x v="163"/>
    <n v="15054"/>
    <n v="2870"/>
    <b v="0"/>
    <x v="25"/>
    <b v="0"/>
    <x v="0"/>
  </r>
  <r>
    <s v="Population - 2022"/>
    <x v="3095"/>
    <x v="34"/>
    <x v="166"/>
    <n v="15034"/>
    <n v="8050"/>
    <b v="0"/>
    <x v="25"/>
    <b v="0"/>
    <x v="0"/>
  </r>
  <r>
    <s v="Population - 2022"/>
    <x v="3096"/>
    <x v="34"/>
    <x v="162"/>
    <n v="15016"/>
    <n v="275"/>
    <b v="0"/>
    <x v="25"/>
    <b v="0"/>
    <x v="0"/>
  </r>
  <r>
    <s v="Population - 2022"/>
    <x v="1005"/>
    <x v="34"/>
    <x v="162"/>
    <n v="15017"/>
    <n v="827"/>
    <b v="1"/>
    <x v="25"/>
    <b v="0"/>
    <x v="0"/>
  </r>
  <r>
    <s v="Population - 2022"/>
    <x v="3097"/>
    <x v="34"/>
    <x v="162"/>
    <n v="15018"/>
    <n v="361"/>
    <b v="0"/>
    <x v="25"/>
    <b v="0"/>
    <x v="0"/>
  </r>
  <r>
    <s v="Population - 2022"/>
    <x v="3098"/>
    <x v="34"/>
    <x v="162"/>
    <n v="15019"/>
    <n v="250"/>
    <b v="0"/>
    <x v="25"/>
    <b v="0"/>
    <x v="0"/>
  </r>
  <r>
    <s v="Population - 2022"/>
    <x v="3099"/>
    <x v="34"/>
    <x v="162"/>
    <n v="15020"/>
    <n v="272"/>
    <b v="0"/>
    <x v="25"/>
    <b v="0"/>
    <x v="0"/>
  </r>
  <r>
    <s v="Population - 2022"/>
    <x v="208"/>
    <x v="34"/>
    <x v="164"/>
    <n v="15076"/>
    <n v="419"/>
    <b v="1"/>
    <x v="25"/>
    <b v="0"/>
    <x v="0"/>
  </r>
  <r>
    <s v="Population - 2022"/>
    <x v="39"/>
    <x v="34"/>
    <x v="162"/>
    <n v="15021"/>
    <n v="1080"/>
    <b v="1"/>
    <x v="25"/>
    <b v="0"/>
    <x v="0"/>
  </r>
  <r>
    <s v="Population - 2022"/>
    <x v="39"/>
    <x v="34"/>
    <x v="164"/>
    <n v="15055"/>
    <n v="939"/>
    <b v="1"/>
    <x v="25"/>
    <b v="0"/>
    <x v="0"/>
  </r>
  <r>
    <s v="Population - 2022"/>
    <x v="3100"/>
    <x v="34"/>
    <x v="166"/>
    <n v="15056"/>
    <n v="12083"/>
    <b v="0"/>
    <x v="25"/>
    <b v="0"/>
    <x v="0"/>
  </r>
  <r>
    <s v="Population - 2022"/>
    <x v="2921"/>
    <x v="34"/>
    <x v="162"/>
    <n v="15077"/>
    <n v="362"/>
    <b v="1"/>
    <x v="25"/>
    <b v="0"/>
    <x v="0"/>
  </r>
  <r>
    <s v="Population - 2022"/>
    <x v="3101"/>
    <x v="34"/>
    <x v="163"/>
    <n v="15057"/>
    <n v="1625"/>
    <b v="0"/>
    <x v="25"/>
    <b v="0"/>
    <x v="0"/>
  </r>
  <r>
    <s v="Population - 2022"/>
    <x v="3102"/>
    <x v="34"/>
    <x v="167"/>
    <n v="15035"/>
    <n v="15019"/>
    <b v="0"/>
    <x v="25"/>
    <b v="0"/>
    <x v="0"/>
  </r>
  <r>
    <s v="Population - 2022"/>
    <x v="3103"/>
    <x v="34"/>
    <x v="164"/>
    <n v="15078"/>
    <n v="449"/>
    <b v="0"/>
    <x v="25"/>
    <b v="0"/>
    <x v="0"/>
  </r>
  <r>
    <s v="Population - 2022"/>
    <x v="3104"/>
    <x v="34"/>
    <x v="164"/>
    <n v="15058"/>
    <n v="245"/>
    <b v="0"/>
    <x v="25"/>
    <b v="0"/>
    <x v="0"/>
  </r>
  <r>
    <s v="Population - 2022"/>
    <x v="2516"/>
    <x v="34"/>
    <x v="162"/>
    <n v="15022"/>
    <n v="839"/>
    <b v="1"/>
    <x v="25"/>
    <b v="0"/>
    <x v="0"/>
  </r>
  <r>
    <s v="Population - 2022"/>
    <x v="3105"/>
    <x v="34"/>
    <x v="162"/>
    <n v="15023"/>
    <n v="189"/>
    <b v="0"/>
    <x v="25"/>
    <b v="0"/>
    <x v="0"/>
  </r>
  <r>
    <s v="Population - 2022"/>
    <x v="3106"/>
    <x v="34"/>
    <x v="162"/>
    <n v="15079"/>
    <n v="167"/>
    <b v="0"/>
    <x v="25"/>
    <b v="0"/>
    <x v="0"/>
  </r>
  <r>
    <s v="Population - 2022"/>
    <x v="3107"/>
    <x v="34"/>
    <x v="163"/>
    <n v="15059"/>
    <n v="345"/>
    <b v="0"/>
    <x v="25"/>
    <b v="0"/>
    <x v="0"/>
  </r>
  <r>
    <s v="Population - 2022"/>
    <x v="3108"/>
    <x v="34"/>
    <x v="166"/>
    <n v="15060"/>
    <n v="2499"/>
    <b v="0"/>
    <x v="25"/>
    <b v="0"/>
    <x v="0"/>
  </r>
  <r>
    <s v="Population - 2022"/>
    <x v="3109"/>
    <x v="34"/>
    <x v="163"/>
    <n v="15061"/>
    <n v="4769"/>
    <b v="0"/>
    <x v="25"/>
    <b v="0"/>
    <x v="0"/>
  </r>
  <r>
    <s v="Population - 2022"/>
    <x v="3110"/>
    <x v="34"/>
    <x v="163"/>
    <n v="15062"/>
    <n v="669"/>
    <b v="0"/>
    <x v="25"/>
    <b v="0"/>
    <x v="0"/>
  </r>
  <r>
    <s v="Population - 2022"/>
    <x v="3111"/>
    <x v="34"/>
    <x v="167"/>
    <n v="15036"/>
    <n v="918"/>
    <b v="0"/>
    <x v="25"/>
    <b v="0"/>
    <x v="0"/>
  </r>
  <r>
    <s v="Population - 2022"/>
    <x v="270"/>
    <x v="34"/>
    <x v="162"/>
    <n v="15080"/>
    <n v="282"/>
    <b v="1"/>
    <x v="25"/>
    <b v="0"/>
    <x v="0"/>
  </r>
  <r>
    <s v="Population - 2022"/>
    <x v="3112"/>
    <x v="34"/>
    <x v="162"/>
    <n v="15024"/>
    <n v="501"/>
    <b v="0"/>
    <x v="25"/>
    <b v="0"/>
    <x v="0"/>
  </r>
  <r>
    <s v="Population - 2022"/>
    <x v="3113"/>
    <x v="34"/>
    <x v="164"/>
    <n v="15063"/>
    <n v="3177"/>
    <b v="0"/>
    <x v="25"/>
    <b v="0"/>
    <x v="0"/>
  </r>
  <r>
    <s v="Population - 2022"/>
    <x v="3114"/>
    <x v="34"/>
    <x v="165"/>
    <n v="15006"/>
    <n v="2312"/>
    <b v="0"/>
    <x v="25"/>
    <b v="0"/>
    <x v="0"/>
  </r>
  <r>
    <s v="Population - 2022"/>
    <x v="3115"/>
    <x v="34"/>
    <x v="162"/>
    <n v="15025"/>
    <n v="297"/>
    <b v="0"/>
    <x v="25"/>
    <b v="0"/>
    <x v="0"/>
  </r>
  <r>
    <s v="Population - 2022"/>
    <x v="3116"/>
    <x v="34"/>
    <x v="162"/>
    <n v="15081"/>
    <n v="626"/>
    <b v="0"/>
    <x v="25"/>
    <b v="0"/>
    <x v="0"/>
  </r>
  <r>
    <s v="Population - 2022"/>
    <x v="3117"/>
    <x v="34"/>
    <x v="162"/>
    <n v="15026"/>
    <n v="476"/>
    <b v="0"/>
    <x v="25"/>
    <b v="0"/>
    <x v="0"/>
  </r>
  <r>
    <s v="Population - 2022"/>
    <x v="3118"/>
    <x v="34"/>
    <x v="162"/>
    <n v="15027"/>
    <n v="453"/>
    <b v="0"/>
    <x v="25"/>
    <b v="0"/>
    <x v="0"/>
  </r>
  <r>
    <s v="Population - 2022"/>
    <x v="3119"/>
    <x v="34"/>
    <x v="162"/>
    <n v="15028"/>
    <n v="468"/>
    <b v="0"/>
    <x v="25"/>
    <b v="0"/>
    <x v="0"/>
  </r>
  <r>
    <s v="Population - 2022"/>
    <x v="3120"/>
    <x v="34"/>
    <x v="162"/>
    <n v="15082"/>
    <n v="1614"/>
    <b v="0"/>
    <x v="25"/>
    <b v="0"/>
    <x v="0"/>
  </r>
  <r>
    <s v="Population - 2022"/>
    <x v="3121"/>
    <x v="34"/>
    <x v="162"/>
    <n v="15029"/>
    <n v="496"/>
    <b v="0"/>
    <x v="25"/>
    <b v="0"/>
    <x v="0"/>
  </r>
  <r>
    <s v="Population - 2022"/>
    <x v="3122"/>
    <x v="34"/>
    <x v="162"/>
    <n v="15030"/>
    <n v="381"/>
    <b v="1"/>
    <x v="25"/>
    <b v="0"/>
    <x v="0"/>
  </r>
  <r>
    <s v="Population - 2022"/>
    <x v="3122"/>
    <x v="34"/>
    <x v="163"/>
    <n v="15064"/>
    <n v="1498"/>
    <b v="1"/>
    <x v="25"/>
    <b v="0"/>
    <x v="0"/>
  </r>
  <r>
    <s v="Population - 2022"/>
    <x v="3123"/>
    <x v="34"/>
    <x v="163"/>
    <n v="15065"/>
    <n v="349"/>
    <b v="0"/>
    <x v="25"/>
    <b v="0"/>
    <x v="0"/>
  </r>
  <r>
    <s v="Population - 2022"/>
    <x v="3124"/>
    <x v="34"/>
    <x v="162"/>
    <n v="15031"/>
    <n v="318"/>
    <b v="0"/>
    <x v="25"/>
    <b v="0"/>
    <x v="0"/>
  </r>
  <r>
    <s v="Population - 2022"/>
    <x v="3125"/>
    <x v="34"/>
    <x v="163"/>
    <n v="15066"/>
    <n v="10192"/>
    <b v="0"/>
    <x v="25"/>
    <b v="0"/>
    <x v="0"/>
  </r>
  <r>
    <s v="Population - 2022"/>
    <x v="3126"/>
    <x v="34"/>
    <x v="163"/>
    <n v="15007"/>
    <n v="7148"/>
    <b v="0"/>
    <x v="25"/>
    <b v="0"/>
    <x v="0"/>
  </r>
  <r>
    <m/>
    <x v="3127"/>
    <x v="35"/>
    <x v="168"/>
    <m/>
    <m/>
    <m/>
    <x v="4"/>
    <m/>
    <x v="0"/>
  </r>
  <r>
    <m/>
    <x v="3127"/>
    <x v="35"/>
    <x v="168"/>
    <m/>
    <m/>
    <m/>
    <x v="4"/>
    <m/>
    <x v="0"/>
  </r>
  <r>
    <m/>
    <x v="3127"/>
    <x v="35"/>
    <x v="168"/>
    <m/>
    <m/>
    <m/>
    <x v="4"/>
    <m/>
    <x v="0"/>
  </r>
  <r>
    <m/>
    <x v="3127"/>
    <x v="35"/>
    <x v="168"/>
    <m/>
    <m/>
    <m/>
    <x v="4"/>
    <m/>
    <x v="0"/>
  </r>
  <r>
    <m/>
    <x v="3127"/>
    <x v="35"/>
    <x v="168"/>
    <m/>
    <m/>
    <m/>
    <x v="4"/>
    <m/>
    <x v="0"/>
  </r>
  <r>
    <m/>
    <x v="3127"/>
    <x v="35"/>
    <x v="168"/>
    <m/>
    <m/>
    <m/>
    <x v="4"/>
    <m/>
    <x v="0"/>
  </r>
  <r>
    <m/>
    <x v="3127"/>
    <x v="35"/>
    <x v="169"/>
    <m/>
    <m/>
    <m/>
    <x v="4"/>
    <m/>
    <x v="0"/>
  </r>
  <r>
    <m/>
    <x v="3127"/>
    <x v="35"/>
    <x v="168"/>
    <m/>
    <m/>
    <m/>
    <x v="4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B67F36-6B41-4A1B-91A3-25DE4C551B1F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X5:AA92" firstHeaderRow="1" firstDataRow="1" firstDataCol="3"/>
  <pivotFields count="10">
    <pivotField compact="0" outline="0" showAll="0"/>
    <pivotField axis="axisRow" compact="0" outline="0" showAll="0">
      <items count="3129">
        <item x="141"/>
        <item x="1950"/>
        <item x="1951"/>
        <item x="1952"/>
        <item x="1953"/>
        <item x="1190"/>
        <item x="1307"/>
        <item x="1361"/>
        <item x="1842"/>
        <item x="1273"/>
        <item x="1996"/>
        <item x="1689"/>
        <item x="303"/>
        <item x="1274"/>
        <item x="2089"/>
        <item x="1146"/>
        <item x="1837"/>
        <item x="2090"/>
        <item x="2540"/>
        <item x="2541"/>
        <item x="2542"/>
        <item x="2956"/>
        <item x="1843"/>
        <item x="1844"/>
        <item x="1308"/>
        <item x="339"/>
        <item x="6"/>
        <item x="2304"/>
        <item x="1997"/>
        <item x="1767"/>
        <item x="1362"/>
        <item x="340"/>
        <item x="341"/>
        <item x="2448"/>
        <item x="2091"/>
        <item x="2092"/>
        <item x="1768"/>
        <item x="2093"/>
        <item x="2543"/>
        <item x="2372"/>
        <item x="1998"/>
        <item x="1769"/>
        <item x="1582"/>
        <item x="1770"/>
        <item x="395"/>
        <item x="470"/>
        <item x="1690"/>
        <item x="2614"/>
        <item x="3058"/>
        <item x="471"/>
        <item x="2615"/>
        <item x="1210"/>
        <item x="342"/>
        <item x="1275"/>
        <item x="2094"/>
        <item x="2761"/>
        <item x="984"/>
        <item x="433"/>
        <item x="676"/>
        <item x="3059"/>
        <item x="1363"/>
        <item x="1364"/>
        <item x="677"/>
        <item x="1342"/>
        <item x="1191"/>
        <item x="2095"/>
        <item x="678"/>
        <item x="1147"/>
        <item x="679"/>
        <item x="680"/>
        <item x="1148"/>
        <item x="1343"/>
        <item x="2096"/>
        <item x="681"/>
        <item x="1175"/>
        <item x="1365"/>
        <item x="682"/>
        <item x="1149"/>
        <item x="2097"/>
        <item x="2098"/>
        <item x="683"/>
        <item x="684"/>
        <item x="685"/>
        <item x="1366"/>
        <item x="2229"/>
        <item x="2762"/>
        <item x="1150"/>
        <item x="472"/>
        <item x="1176"/>
        <item x="1367"/>
        <item x="686"/>
        <item x="1368"/>
        <item x="1151"/>
        <item x="1152"/>
        <item x="687"/>
        <item x="1845"/>
        <item x="2305"/>
        <item x="1771"/>
        <item x="142"/>
        <item x="1309"/>
        <item x="2449"/>
        <item x="2306"/>
        <item x="2616"/>
        <item x="2799"/>
        <item x="2307"/>
        <item x="1369"/>
        <item x="1177"/>
        <item x="688"/>
        <item x="689"/>
        <item x="522"/>
        <item x="1999"/>
        <item x="2000"/>
        <item x="2957"/>
        <item x="1251"/>
        <item x="2230"/>
        <item x="2231"/>
        <item x="2958"/>
        <item x="2959"/>
        <item x="2617"/>
        <item x="1370"/>
        <item x="2045"/>
        <item x="2046"/>
        <item x="1691"/>
        <item x="1371"/>
        <item x="545"/>
        <item x="2618"/>
        <item x="690"/>
        <item x="2619"/>
        <item x="2763"/>
        <item x="2232"/>
        <item x="2870"/>
        <item x="2871"/>
        <item x="2233"/>
        <item x="2099"/>
        <item x="2100"/>
        <item x="2101"/>
        <item x="1692"/>
        <item x="1846"/>
        <item x="1252"/>
        <item x="691"/>
        <item x="2620"/>
        <item x="434"/>
        <item x="110"/>
        <item x="546"/>
        <item x="3060"/>
        <item x="3061"/>
        <item x="3062"/>
        <item x="1693"/>
        <item x="822"/>
        <item x="823"/>
        <item x="824"/>
        <item x="825"/>
        <item x="826"/>
        <item x="2450"/>
        <item x="2451"/>
        <item x="2960"/>
        <item x="84"/>
        <item x="54"/>
        <item x="827"/>
        <item x="828"/>
        <item x="1847"/>
        <item x="1848"/>
        <item x="1372"/>
        <item x="1192"/>
        <item x="1849"/>
        <item x="2452"/>
        <item x="2453"/>
        <item x="2872"/>
        <item x="2873"/>
        <item x="2454"/>
        <item x="2874"/>
        <item x="1504"/>
        <item x="1505"/>
        <item x="1506"/>
        <item x="1583"/>
        <item x="2102"/>
        <item x="2103"/>
        <item x="2875"/>
        <item x="1850"/>
        <item x="1193"/>
        <item x="2455"/>
        <item x="2456"/>
        <item x="2544"/>
        <item x="2961"/>
        <item x="547"/>
        <item x="3063"/>
        <item x="143"/>
        <item x="829"/>
        <item x="1344"/>
        <item x="2104"/>
        <item x="1373"/>
        <item x="1341"/>
        <item x="2234"/>
        <item x="1194"/>
        <item x="2764"/>
        <item x="692"/>
        <item x="2105"/>
        <item x="55"/>
        <item x="985"/>
        <item x="986"/>
        <item x="987"/>
        <item x="988"/>
        <item x="2106"/>
        <item x="144"/>
        <item x="2457"/>
        <item x="1772"/>
        <item x="1507"/>
        <item x="1584"/>
        <item x="1694"/>
        <item x="2621"/>
        <item x="2107"/>
        <item x="2108"/>
        <item x="0"/>
        <item x="3064"/>
        <item x="3065"/>
        <item x="1954"/>
        <item x="1955"/>
        <item x="304"/>
        <item x="2109"/>
        <item x="1695"/>
        <item x="2876"/>
        <item x="2001"/>
        <item x="1585"/>
        <item x="1773"/>
        <item x="2002"/>
        <item x="2003"/>
        <item x="1042"/>
        <item x="1211"/>
        <item x="1212"/>
        <item x="1213"/>
        <item x="1374"/>
        <item x="674"/>
        <item x="2373"/>
        <item x="1586"/>
        <item x="2962"/>
        <item x="1310"/>
        <item x="2110"/>
        <item x="1311"/>
        <item x="1851"/>
        <item x="3066"/>
        <item x="3067"/>
        <item x="3068"/>
        <item x="548"/>
        <item x="2235"/>
        <item x="656"/>
        <item x="657"/>
        <item x="658"/>
        <item x="2111"/>
        <item x="305"/>
        <item x="1076"/>
        <item x="1077"/>
        <item x="1078"/>
        <item x="1079"/>
        <item x="1080"/>
        <item x="1081"/>
        <item x="30"/>
        <item x="1852"/>
        <item x="2545"/>
        <item x="2546"/>
        <item x="814"/>
        <item x="1375"/>
        <item x="1508"/>
        <item x="31"/>
        <item x="2963"/>
        <item x="1696"/>
        <item x="1853"/>
        <item x="1854"/>
        <item x="2964"/>
        <item x="693"/>
        <item x="396"/>
        <item x="1345"/>
        <item x="2622"/>
        <item x="343"/>
        <item x="2308"/>
        <item x="2309"/>
        <item x="1587"/>
        <item x="2965"/>
        <item x="2850"/>
        <item x="2851"/>
        <item x="145"/>
        <item x="1043"/>
        <item x="2236"/>
        <item x="989"/>
        <item x="830"/>
        <item x="831"/>
        <item x="1103"/>
        <item x="1509"/>
        <item x="1838"/>
        <item x="1685"/>
        <item x="2877"/>
        <item x="1697"/>
        <item x="2374"/>
        <item x="1250"/>
        <item x="2623"/>
        <item x="1588"/>
        <item x="2966"/>
        <item x="146"/>
        <item x="2967"/>
        <item x="1698"/>
        <item x="2624"/>
        <item x="2112"/>
        <item x="2625"/>
        <item x="504"/>
        <item x="2375"/>
        <item x="111"/>
        <item x="1589"/>
        <item x="1376"/>
        <item x="523"/>
        <item x="2113"/>
        <item x="2114"/>
        <item x="3069"/>
        <item x="2376"/>
        <item x="1956"/>
        <item x="2458"/>
        <item x="344"/>
        <item x="1377"/>
        <item x="2800"/>
        <item x="147"/>
        <item x="1378"/>
        <item x="7"/>
        <item x="2968"/>
        <item x="2459"/>
        <item x="306"/>
        <item x="1699"/>
        <item x="2460"/>
        <item x="383"/>
        <item x="832"/>
        <item x="833"/>
        <item x="834"/>
        <item x="835"/>
        <item x="2461"/>
        <item x="2969"/>
        <item x="589"/>
        <item x="2626"/>
        <item x="148"/>
        <item x="1855"/>
        <item x="2627"/>
        <item x="473"/>
        <item x="2970"/>
        <item x="56"/>
        <item x="1590"/>
        <item x="2780"/>
        <item x="1379"/>
        <item x="2115"/>
        <item x="2878"/>
        <item x="2116"/>
        <item x="2765"/>
        <item x="1380"/>
        <item x="2971"/>
        <item x="435"/>
        <item x="397"/>
        <item x="1381"/>
        <item x="2117"/>
        <item x="2972"/>
        <item x="2781"/>
        <item x="85"/>
        <item x="2879"/>
        <item x="2628"/>
        <item x="1856"/>
        <item x="2801"/>
        <item x="2973"/>
        <item x="1700"/>
        <item x="694"/>
        <item x="2629"/>
        <item x="1701"/>
        <item x="2802"/>
        <item x="86"/>
        <item x="307"/>
        <item x="2630"/>
        <item x="2310"/>
        <item x="2840"/>
        <item x="695"/>
        <item x="1857"/>
        <item x="1214"/>
        <item x="2377"/>
        <item x="112"/>
        <item x="2004"/>
        <item x="308"/>
        <item x="2047"/>
        <item x="2974"/>
        <item x="309"/>
        <item x="1215"/>
        <item x="549"/>
        <item x="8"/>
        <item x="2880"/>
        <item x="1510"/>
        <item x="2881"/>
        <item x="2547"/>
        <item x="2005"/>
        <item x="836"/>
        <item x="837"/>
        <item x="838"/>
        <item x="839"/>
        <item x="840"/>
        <item x="841"/>
        <item x="9"/>
        <item x="2631"/>
        <item x="1858"/>
        <item x="149"/>
        <item x="1859"/>
        <item x="2632"/>
        <item x="1253"/>
        <item x="1511"/>
        <item x="1276"/>
        <item x="291"/>
        <item x="2118"/>
        <item x="2882"/>
        <item x="1382"/>
        <item x="150"/>
        <item x="1153"/>
        <item x="2841"/>
        <item x="299"/>
        <item x="2782"/>
        <item x="1957"/>
        <item x="1312"/>
        <item x="2548"/>
        <item x="2883"/>
        <item x="2975"/>
        <item x="398"/>
        <item x="1860"/>
        <item x="1383"/>
        <item x="638"/>
        <item x="639"/>
        <item x="2633"/>
        <item x="2634"/>
        <item x="1591"/>
        <item x="1702"/>
        <item x="2549"/>
        <item x="2550"/>
        <item x="2783"/>
        <item x="2119"/>
        <item x="1512"/>
        <item x="1513"/>
        <item x="1384"/>
        <item x="1514"/>
        <item x="815"/>
        <item x="816"/>
        <item x="2378"/>
        <item x="2635"/>
        <item x="1958"/>
        <item x="524"/>
        <item x="151"/>
        <item x="2852"/>
        <item x="2976"/>
        <item x="1959"/>
        <item x="152"/>
        <item x="1592"/>
        <item x="1515"/>
        <item x="2237"/>
        <item x="990"/>
        <item x="3070"/>
        <item x="2551"/>
        <item x="2379"/>
        <item x="1385"/>
        <item x="310"/>
        <item x="2120"/>
        <item x="1386"/>
        <item x="2977"/>
        <item x="2636"/>
        <item x="436"/>
        <item x="345"/>
        <item x="346"/>
        <item x="437"/>
        <item x="2380"/>
        <item x="438"/>
        <item x="1774"/>
        <item x="2121"/>
        <item x="2978"/>
        <item x="2048"/>
        <item x="1703"/>
        <item x="2462"/>
        <item x="1593"/>
        <item x="311"/>
        <item x="1387"/>
        <item x="2381"/>
        <item x="113"/>
        <item x="439"/>
        <item x="1254"/>
        <item x="1313"/>
        <item x="1388"/>
        <item x="2122"/>
        <item x="474"/>
        <item x="503"/>
        <item x="2123"/>
        <item x="475"/>
        <item x="347"/>
        <item x="1186"/>
        <item x="842"/>
        <item x="843"/>
        <item x="844"/>
        <item x="845"/>
        <item x="846"/>
        <item x="847"/>
        <item x="2238"/>
        <item x="1775"/>
        <item x="2124"/>
        <item x="1516"/>
        <item x="1314"/>
        <item x="1776"/>
        <item x="2463"/>
        <item x="2884"/>
        <item x="87"/>
        <item x="2311"/>
        <item x="2312"/>
        <item x="2125"/>
        <item x="1195"/>
        <item x="114"/>
        <item x="2885"/>
        <item x="550"/>
        <item x="1594"/>
        <item x="1517"/>
        <item x="115"/>
        <item x="1861"/>
        <item x="1154"/>
        <item x="2611"/>
        <item x="696"/>
        <item x="2382"/>
        <item x="2383"/>
        <item x="637"/>
        <item x="631"/>
        <item x="632"/>
        <item x="633"/>
        <item x="634"/>
        <item x="666"/>
        <item x="667"/>
        <item x="300"/>
        <item x="592"/>
        <item x="593"/>
        <item x="1104"/>
        <item x="1105"/>
        <item x="1106"/>
        <item x="1107"/>
        <item x="1108"/>
        <item x="1109"/>
        <item x="1110"/>
        <item x="1111"/>
        <item x="1112"/>
        <item x="1113"/>
        <item x="991"/>
        <item x="992"/>
        <item x="993"/>
        <item x="994"/>
        <item x="995"/>
        <item x="996"/>
        <item x="997"/>
        <item x="998"/>
        <item x="1704"/>
        <item x="672"/>
        <item x="1389"/>
        <item x="3071"/>
        <item x="2313"/>
        <item x="1518"/>
        <item x="2766"/>
        <item x="440"/>
        <item x="153"/>
        <item x="1044"/>
        <item x="2886"/>
        <item x="2126"/>
        <item x="2979"/>
        <item x="697"/>
        <item x="1862"/>
        <item x="1390"/>
        <item x="1595"/>
        <item x="10"/>
        <item x="1705"/>
        <item x="2637"/>
        <item x="2638"/>
        <item x="2639"/>
        <item x="2640"/>
        <item x="154"/>
        <item x="848"/>
        <item x="849"/>
        <item x="850"/>
        <item x="312"/>
        <item x="2641"/>
        <item x="2642"/>
        <item x="2464"/>
        <item x="2465"/>
        <item x="1216"/>
        <item x="1277"/>
        <item x="2887"/>
        <item x="2127"/>
        <item x="2384"/>
        <item x="2314"/>
        <item x="1596"/>
        <item x="2552"/>
        <item x="3072"/>
        <item x="3073"/>
        <item x="3074"/>
        <item x="2128"/>
        <item x="1777"/>
        <item x="2006"/>
        <item x="348"/>
        <item x="2980"/>
        <item x="2466"/>
        <item x="2553"/>
        <item x="1391"/>
        <item x="2554"/>
        <item x="2981"/>
        <item x="313"/>
        <item x="1706"/>
        <item x="1863"/>
        <item x="3075"/>
        <item x="2315"/>
        <item x="1392"/>
        <item x="2385"/>
        <item x="659"/>
        <item x="1597"/>
        <item x="88"/>
        <item x="1864"/>
        <item x="2643"/>
        <item x="1865"/>
        <item x="2467"/>
        <item x="1866"/>
        <item x="1278"/>
        <item x="2468"/>
        <item x="2129"/>
        <item x="698"/>
        <item x="699"/>
        <item x="2555"/>
        <item x="817"/>
        <item x="818"/>
        <item x="2007"/>
        <item x="1778"/>
        <item x="1155"/>
        <item x="2644"/>
        <item x="3076"/>
        <item x="2645"/>
        <item x="1598"/>
        <item x="2646"/>
        <item x="2130"/>
        <item x="2131"/>
        <item x="2239"/>
        <item x="700"/>
        <item x="1"/>
        <item x="1519"/>
        <item x="116"/>
        <item x="314"/>
        <item x="505"/>
        <item x="1114"/>
        <item x="1115"/>
        <item x="1116"/>
        <item x="1117"/>
        <item x="851"/>
        <item x="852"/>
        <item x="853"/>
        <item x="854"/>
        <item x="855"/>
        <item x="856"/>
        <item x="857"/>
        <item x="1520"/>
        <item x="2316"/>
        <item x="155"/>
        <item x="349"/>
        <item x="476"/>
        <item x="1839"/>
        <item x="1840"/>
        <item x="1867"/>
        <item x="506"/>
        <item x="1868"/>
        <item x="156"/>
        <item x="585"/>
        <item x="551"/>
        <item x="157"/>
        <item x="2982"/>
        <item x="701"/>
        <item x="3077"/>
        <item x="2008"/>
        <item x="1599"/>
        <item x="1600"/>
        <item x="2132"/>
        <item x="2556"/>
        <item x="1217"/>
        <item x="2469"/>
        <item x="1156"/>
        <item x="2470"/>
        <item x="2386"/>
        <item x="477"/>
        <item x="57"/>
        <item x="1393"/>
        <item x="158"/>
        <item x="1707"/>
        <item x="1196"/>
        <item x="1869"/>
        <item x="2387"/>
        <item x="1255"/>
        <item x="159"/>
        <item x="2784"/>
        <item x="1394"/>
        <item x="2133"/>
        <item x="1521"/>
        <item x="1708"/>
        <item x="1395"/>
        <item x="2049"/>
        <item x="2"/>
        <item x="3"/>
        <item x="117"/>
        <item x="858"/>
        <item x="58"/>
        <item x="2471"/>
        <item x="1522"/>
        <item x="702"/>
        <item x="3078"/>
        <item x="2557"/>
        <item x="118"/>
        <item x="1523"/>
        <item x="703"/>
        <item x="160"/>
        <item x="1524"/>
        <item x="2317"/>
        <item x="2318"/>
        <item x="2558"/>
        <item x="2803"/>
        <item x="2647"/>
        <item x="819"/>
        <item x="2983"/>
        <item x="2222"/>
        <item x="2319"/>
        <item x="2320"/>
        <item x="1779"/>
        <item x="2648"/>
        <item x="2649"/>
        <item x="292"/>
        <item x="384"/>
        <item x="1780"/>
        <item x="1781"/>
        <item x="2650"/>
        <item x="552"/>
        <item x="478"/>
        <item x="2804"/>
        <item x="1525"/>
        <item x="2767"/>
        <item x="288"/>
        <item x="604"/>
        <item x="391"/>
        <item x="161"/>
        <item x="2472"/>
        <item x="2134"/>
        <item x="1315"/>
        <item x="2473"/>
        <item x="1316"/>
        <item x="704"/>
        <item x="2559"/>
        <item x="315"/>
        <item x="2009"/>
        <item x="2651"/>
        <item x="2652"/>
        <item x="2010"/>
        <item x="2888"/>
        <item x="1960"/>
        <item x="1961"/>
        <item x="1962"/>
        <item x="1963"/>
        <item x="2984"/>
        <item x="399"/>
        <item x="2985"/>
        <item x="1601"/>
        <item x="2135"/>
        <item x="2136"/>
        <item x="2050"/>
        <item x="1218"/>
        <item x="2321"/>
        <item x="2322"/>
        <item x="2986"/>
        <item x="1256"/>
        <item x="705"/>
        <item x="1602"/>
        <item x="1964"/>
        <item x="2560"/>
        <item x="2561"/>
        <item x="400"/>
        <item x="507"/>
        <item x="1396"/>
        <item x="162"/>
        <item x="1709"/>
        <item x="2889"/>
        <item x="1526"/>
        <item x="2987"/>
        <item x="1219"/>
        <item x="706"/>
        <item x="1782"/>
        <item x="707"/>
        <item x="1603"/>
        <item x="1397"/>
        <item x="553"/>
        <item x="554"/>
        <item x="1398"/>
        <item x="2240"/>
        <item x="2241"/>
        <item x="999"/>
        <item x="1000"/>
        <item x="2890"/>
        <item x="401"/>
        <item x="441"/>
        <item x="525"/>
        <item x="2474"/>
        <item x="1399"/>
        <item x="89"/>
        <item x="2475"/>
        <item x="2785"/>
        <item x="2242"/>
        <item x="2051"/>
        <item x="2476"/>
        <item x="119"/>
        <item x="2323"/>
        <item x="1257"/>
        <item x="2477"/>
        <item x="555"/>
        <item x="402"/>
        <item x="556"/>
        <item x="708"/>
        <item x="1400"/>
        <item x="1783"/>
        <item x="1401"/>
        <item x="120"/>
        <item x="121"/>
        <item x="820"/>
        <item x="1402"/>
        <item x="479"/>
        <item x="1403"/>
        <item x="2243"/>
        <item x="2244"/>
        <item x="1404"/>
        <item x="1187"/>
        <item x="1527"/>
        <item x="625"/>
        <item x="626"/>
        <item x="859"/>
        <item x="860"/>
        <item x="861"/>
        <item x="2324"/>
        <item x="605"/>
        <item x="508"/>
        <item x="1082"/>
        <item x="1083"/>
        <item x="1084"/>
        <item x="1085"/>
        <item x="1086"/>
        <item x="1178"/>
        <item x="2245"/>
        <item x="709"/>
        <item x="1405"/>
        <item x="1157"/>
        <item x="710"/>
        <item x="1406"/>
        <item x="480"/>
        <item x="1407"/>
        <item x="640"/>
        <item x="660"/>
        <item x="1346"/>
        <item x="1528"/>
        <item x="481"/>
        <item x="1604"/>
        <item x="2137"/>
        <item x="163"/>
        <item x="2138"/>
        <item x="1317"/>
        <item x="1994"/>
        <item x="1258"/>
        <item x="1710"/>
        <item x="2768"/>
        <item x="2828"/>
        <item x="1870"/>
        <item x="1158"/>
        <item x="557"/>
        <item x="164"/>
        <item x="403"/>
        <item x="1159"/>
        <item x="821"/>
        <item x="2562"/>
        <item x="2563"/>
        <item x="1160"/>
        <item x="1605"/>
        <item x="2388"/>
        <item x="711"/>
        <item x="1606"/>
        <item x="165"/>
        <item x="2246"/>
        <item x="350"/>
        <item x="2653"/>
        <item x="712"/>
        <item x="166"/>
        <item x="1408"/>
        <item x="2139"/>
        <item x="2654"/>
        <item x="2655"/>
        <item x="11"/>
        <item x="2656"/>
        <item x="1607"/>
        <item x="558"/>
        <item x="559"/>
        <item x="2891"/>
        <item x="1711"/>
        <item x="2657"/>
        <item x="1318"/>
        <item x="1220"/>
        <item x="2389"/>
        <item x="1871"/>
        <item x="1529"/>
        <item x="167"/>
        <item x="1026"/>
        <item x="1045"/>
        <item x="1029"/>
        <item x="1027"/>
        <item x="1075"/>
        <item x="1074"/>
        <item x="1030"/>
        <item x="1031"/>
        <item x="1712"/>
        <item x="482"/>
        <item x="2769"/>
        <item x="2658"/>
        <item x="32"/>
        <item x="59"/>
        <item x="2325"/>
        <item x="2326"/>
        <item x="2327"/>
        <item x="2892"/>
        <item x="1221"/>
        <item x="442"/>
        <item x="443"/>
        <item x="2988"/>
        <item x="1713"/>
        <item x="1714"/>
        <item x="2989"/>
        <item x="713"/>
        <item x="714"/>
        <item x="2893"/>
        <item x="2247"/>
        <item x="2390"/>
        <item x="444"/>
        <item x="2659"/>
        <item x="2660"/>
        <item x="2661"/>
        <item x="1001"/>
        <item x="33"/>
        <item x="483"/>
        <item x="526"/>
        <item x="2662"/>
        <item x="2663"/>
        <item x="527"/>
        <item x="2990"/>
        <item x="1087"/>
        <item x="1088"/>
        <item x="1089"/>
        <item x="1090"/>
        <item x="1091"/>
        <item x="862"/>
        <item x="863"/>
        <item x="864"/>
        <item x="865"/>
        <item x="866"/>
        <item x="867"/>
        <item x="868"/>
        <item x="869"/>
        <item x="870"/>
        <item x="871"/>
        <item x="2328"/>
        <item x="1222"/>
        <item x="2391"/>
        <item x="168"/>
        <item x="169"/>
        <item x="2478"/>
        <item x="1784"/>
        <item x="170"/>
        <item x="2011"/>
        <item x="1785"/>
        <item x="2012"/>
        <item x="171"/>
        <item x="2479"/>
        <item x="2480"/>
        <item x="560"/>
        <item x="1786"/>
        <item x="2140"/>
        <item x="2564"/>
        <item x="2481"/>
        <item x="2482"/>
        <item x="172"/>
        <item x="1409"/>
        <item x="2483"/>
        <item x="173"/>
        <item x="2484"/>
        <item x="2485"/>
        <item x="1787"/>
        <item x="528"/>
        <item x="1410"/>
        <item x="2141"/>
        <item x="715"/>
        <item x="2142"/>
        <item x="2143"/>
        <item x="392"/>
        <item x="393"/>
        <item x="2770"/>
        <item x="2894"/>
        <item x="2052"/>
        <item x="2565"/>
        <item x="2664"/>
        <item x="1223"/>
        <item x="1872"/>
        <item x="1715"/>
        <item x="2013"/>
        <item x="2805"/>
        <item x="606"/>
        <item x="2084"/>
        <item x="1161"/>
        <item x="716"/>
        <item x="2665"/>
        <item x="351"/>
        <item x="1608"/>
        <item x="2014"/>
        <item x="2566"/>
        <item x="3079"/>
        <item x="2567"/>
        <item x="3080"/>
        <item x="3081"/>
        <item x="445"/>
        <item x="561"/>
        <item x="404"/>
        <item x="2666"/>
        <item x="2991"/>
        <item x="1609"/>
        <item x="1411"/>
        <item x="316"/>
        <item x="174"/>
        <item x="562"/>
        <item x="2144"/>
        <item x="1224"/>
        <item x="2486"/>
        <item x="1716"/>
        <item x="1965"/>
        <item x="175"/>
        <item x="1873"/>
        <item x="2895"/>
        <item x="1412"/>
        <item x="484"/>
        <item x="2145"/>
        <item x="12"/>
        <item x="176"/>
        <item x="1279"/>
        <item x="60"/>
        <item x="61"/>
        <item x="2896"/>
        <item x="2015"/>
        <item x="1413"/>
        <item x="529"/>
        <item x="717"/>
        <item x="177"/>
        <item x="2329"/>
        <item x="90"/>
        <item x="2330"/>
        <item x="1788"/>
        <item x="62"/>
        <item x="718"/>
        <item x="13"/>
        <item x="1789"/>
        <item x="178"/>
        <item x="352"/>
        <item x="2806"/>
        <item x="2146"/>
        <item x="317"/>
        <item x="2992"/>
        <item x="1874"/>
        <item x="34"/>
        <item x="2487"/>
        <item x="179"/>
        <item x="1259"/>
        <item x="2488"/>
        <item x="719"/>
        <item x="1875"/>
        <item x="1876"/>
        <item x="180"/>
        <item x="2331"/>
        <item x="2016"/>
        <item x="2489"/>
        <item x="2053"/>
        <item x="1225"/>
        <item x="2332"/>
        <item x="446"/>
        <item x="1414"/>
        <item x="720"/>
        <item x="721"/>
        <item x="722"/>
        <item x="1877"/>
        <item x="2147"/>
        <item x="2148"/>
        <item x="2392"/>
        <item x="2667"/>
        <item x="3082"/>
        <item x="3083"/>
        <item x="353"/>
        <item x="1878"/>
        <item x="2017"/>
        <item x="2248"/>
        <item x="2333"/>
        <item x="91"/>
        <item x="2149"/>
        <item x="92"/>
        <item x="93"/>
        <item x="2150"/>
        <item x="2151"/>
        <item x="2490"/>
        <item x="723"/>
        <item x="2249"/>
        <item x="872"/>
        <item x="873"/>
        <item x="874"/>
        <item x="875"/>
        <item x="876"/>
        <item x="877"/>
        <item x="181"/>
        <item x="1717"/>
        <item x="2152"/>
        <item x="2568"/>
        <item x="724"/>
        <item x="1718"/>
        <item x="1879"/>
        <item x="318"/>
        <item x="1719"/>
        <item x="2393"/>
        <item x="2491"/>
        <item x="2250"/>
        <item x="2153"/>
        <item x="1319"/>
        <item x="1720"/>
        <item x="1415"/>
        <item x="1226"/>
        <item x="405"/>
        <item x="2668"/>
        <item x="1416"/>
        <item x="2334"/>
        <item x="354"/>
        <item x="2018"/>
        <item x="1162"/>
        <item x="1966"/>
        <item x="2853"/>
        <item x="2829"/>
        <item x="63"/>
        <item x="2394"/>
        <item x="2085"/>
        <item x="1118"/>
        <item x="1119"/>
        <item x="1120"/>
        <item x="1121"/>
        <item x="1122"/>
        <item x="2019"/>
        <item x="1610"/>
        <item x="182"/>
        <item x="1880"/>
        <item x="1721"/>
        <item x="1881"/>
        <item x="2054"/>
        <item x="725"/>
        <item x="2335"/>
        <item x="878"/>
        <item x="2154"/>
        <item x="1417"/>
        <item x="1197"/>
        <item x="3084"/>
        <item x="2897"/>
        <item x="94"/>
        <item x="447"/>
        <item x="183"/>
        <item x="1280"/>
        <item x="95"/>
        <item x="2395"/>
        <item x="563"/>
        <item x="2396"/>
        <item x="2669"/>
        <item x="2397"/>
        <item x="1163"/>
        <item x="1227"/>
        <item x="2336"/>
        <item x="2670"/>
        <item x="122"/>
        <item x="1260"/>
        <item x="2155"/>
        <item x="2898"/>
        <item x="184"/>
        <item x="406"/>
        <item x="726"/>
        <item x="123"/>
        <item x="1967"/>
        <item x="1968"/>
        <item x="1969"/>
        <item x="1970"/>
        <item x="485"/>
        <item x="1418"/>
        <item x="1419"/>
        <item x="2671"/>
        <item x="2251"/>
        <item x="1002"/>
        <item x="1530"/>
        <item x="1531"/>
        <item x="1722"/>
        <item x="2337"/>
        <item x="1320"/>
        <item x="3085"/>
        <item x="727"/>
        <item x="407"/>
        <item x="2672"/>
        <item x="1532"/>
        <item x="1420"/>
        <item x="2156"/>
        <item x="124"/>
        <item x="728"/>
        <item x="1421"/>
        <item x="1882"/>
        <item x="1883"/>
        <item x="1723"/>
        <item x="448"/>
        <item x="1321"/>
        <item x="185"/>
        <item x="2899"/>
        <item x="1164"/>
        <item x="186"/>
        <item x="1261"/>
        <item x="2020"/>
        <item x="355"/>
        <item x="673"/>
        <item x="1533"/>
        <item x="125"/>
        <item x="2673"/>
        <item x="1534"/>
        <item x="564"/>
        <item x="295"/>
        <item x="486"/>
        <item x="1535"/>
        <item x="1536"/>
        <item x="2674"/>
        <item x="2786"/>
        <item x="1884"/>
        <item x="2569"/>
        <item x="2570"/>
        <item x="1885"/>
        <item x="356"/>
        <item x="357"/>
        <item x="1422"/>
        <item x="449"/>
        <item x="2055"/>
        <item x="1423"/>
        <item x="509"/>
        <item x="2398"/>
        <item x="1886"/>
        <item x="2338"/>
        <item x="1262"/>
        <item x="1790"/>
        <item x="64"/>
        <item x="1791"/>
        <item x="2339"/>
        <item x="2854"/>
        <item x="2056"/>
        <item x="96"/>
        <item x="65"/>
        <item x="2340"/>
        <item x="2571"/>
        <item x="2572"/>
        <item x="2573"/>
        <item x="2252"/>
        <item x="879"/>
        <item x="880"/>
        <item x="881"/>
        <item x="187"/>
        <item x="2399"/>
        <item x="2492"/>
        <item x="1792"/>
        <item x="188"/>
        <item x="2574"/>
        <item x="882"/>
        <item x="2021"/>
        <item x="2341"/>
        <item x="2342"/>
        <item x="1281"/>
        <item x="1793"/>
        <item x="189"/>
        <item x="2022"/>
        <item x="2493"/>
        <item x="97"/>
        <item x="190"/>
        <item x="2023"/>
        <item x="1282"/>
        <item x="2057"/>
        <item x="2343"/>
        <item x="1794"/>
        <item x="2900"/>
        <item x="2575"/>
        <item x="1795"/>
        <item x="1796"/>
        <item x="1797"/>
        <item x="2787"/>
        <item x="1798"/>
        <item x="1799"/>
        <item x="2344"/>
        <item x="2675"/>
        <item x="66"/>
        <item x="1424"/>
        <item x="1003"/>
        <item x="2253"/>
        <item x="2157"/>
        <item x="1425"/>
        <item x="729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730"/>
        <item x="1426"/>
        <item x="731"/>
        <item x="2494"/>
        <item x="358"/>
        <item x="1612"/>
        <item x="2254"/>
        <item x="2993"/>
        <item x="2058"/>
        <item x="2059"/>
        <item x="2060"/>
        <item x="2061"/>
        <item x="2062"/>
        <item x="385"/>
        <item x="1092"/>
        <item x="1093"/>
        <item x="1094"/>
        <item x="1095"/>
        <item x="1096"/>
        <item x="1537"/>
        <item x="3086"/>
        <item x="3087"/>
        <item x="3088"/>
        <item x="2771"/>
        <item x="2772"/>
        <item x="2773"/>
        <item x="530"/>
        <item x="2807"/>
        <item x="2400"/>
        <item x="732"/>
        <item x="1613"/>
        <item x="3089"/>
        <item x="2063"/>
        <item x="1427"/>
        <item x="2994"/>
        <item x="126"/>
        <item x="1538"/>
        <item x="359"/>
        <item x="565"/>
        <item x="566"/>
        <item x="1614"/>
        <item x="1322"/>
        <item x="1323"/>
        <item x="1887"/>
        <item x="1888"/>
        <item x="1539"/>
        <item x="1611"/>
        <item x="1889"/>
        <item x="2255"/>
        <item x="1890"/>
        <item x="1724"/>
        <item x="360"/>
        <item x="361"/>
        <item x="2064"/>
        <item x="1725"/>
        <item x="1615"/>
        <item x="191"/>
        <item x="3090"/>
        <item x="1198"/>
        <item x="733"/>
        <item x="1616"/>
        <item x="2576"/>
        <item x="2577"/>
        <item x="734"/>
        <item x="2401"/>
        <item x="2402"/>
        <item x="883"/>
        <item x="2995"/>
        <item x="1046"/>
        <item x="2403"/>
        <item x="192"/>
        <item x="2495"/>
        <item x="2496"/>
        <item x="2158"/>
        <item x="2676"/>
        <item x="1891"/>
        <item x="1726"/>
        <item x="2901"/>
        <item x="2345"/>
        <item x="2346"/>
        <item x="3091"/>
        <item x="193"/>
        <item x="194"/>
        <item x="195"/>
        <item x="196"/>
        <item x="197"/>
        <item x="2902"/>
        <item x="2996"/>
        <item x="2997"/>
        <item x="67"/>
        <item x="3092"/>
        <item x="1428"/>
        <item x="1617"/>
        <item x="198"/>
        <item x="2159"/>
        <item x="1727"/>
        <item x="1165"/>
        <item x="2404"/>
        <item x="127"/>
        <item x="2497"/>
        <item x="2405"/>
        <item x="641"/>
        <item x="1347"/>
        <item x="1283"/>
        <item x="735"/>
        <item x="199"/>
        <item x="2065"/>
        <item x="607"/>
        <item x="608"/>
        <item x="609"/>
        <item x="2498"/>
        <item x="2842"/>
        <item x="1618"/>
        <item x="736"/>
        <item x="737"/>
        <item x="408"/>
        <item x="1728"/>
        <item x="1619"/>
        <item x="386"/>
        <item x="610"/>
        <item x="611"/>
        <item x="612"/>
        <item x="2677"/>
        <item x="1971"/>
        <item x="2843"/>
        <item x="2903"/>
        <item x="2066"/>
        <item x="200"/>
        <item x="1892"/>
        <item x="738"/>
        <item x="1893"/>
        <item x="1540"/>
        <item x="1800"/>
        <item x="14"/>
        <item x="2678"/>
        <item x="2808"/>
        <item x="2406"/>
        <item x="409"/>
        <item x="410"/>
        <item x="2998"/>
        <item x="2830"/>
        <item x="2679"/>
        <item x="2809"/>
        <item x="1620"/>
        <item x="739"/>
        <item x="2347"/>
        <item x="884"/>
        <item x="885"/>
        <item x="886"/>
        <item x="887"/>
        <item x="888"/>
        <item x="889"/>
        <item x="890"/>
        <item x="2904"/>
        <item x="2680"/>
        <item x="1047"/>
        <item x="1048"/>
        <item x="1049"/>
        <item x="296"/>
        <item x="2024"/>
        <item x="1894"/>
        <item x="1429"/>
        <item x="2681"/>
        <item x="1541"/>
        <item x="2999"/>
        <item x="2905"/>
        <item x="2906"/>
        <item x="2025"/>
        <item x="201"/>
        <item x="3000"/>
        <item x="2160"/>
        <item x="1729"/>
        <item x="1324"/>
        <item x="1134"/>
        <item x="1135"/>
        <item x="1136"/>
        <item x="1137"/>
        <item x="2810"/>
        <item x="1621"/>
        <item x="2499"/>
        <item x="1622"/>
        <item x="2500"/>
        <item x="202"/>
        <item x="2682"/>
        <item x="1895"/>
        <item x="2407"/>
        <item x="2256"/>
        <item x="1623"/>
        <item x="2257"/>
        <item x="1972"/>
        <item x="1973"/>
        <item x="1188"/>
        <item x="1801"/>
        <item x="2811"/>
        <item x="1179"/>
        <item x="1896"/>
        <item x="362"/>
        <item x="2683"/>
        <item x="1004"/>
        <item x="363"/>
        <item x="1897"/>
        <item x="15"/>
        <item x="1730"/>
        <item x="531"/>
        <item x="740"/>
        <item x="1802"/>
        <item x="2907"/>
        <item x="2408"/>
        <item x="2026"/>
        <item x="2812"/>
        <item x="627"/>
        <item x="628"/>
        <item x="629"/>
        <item x="1542"/>
        <item x="2258"/>
        <item x="1430"/>
        <item x="1431"/>
        <item x="364"/>
        <item x="1432"/>
        <item x="411"/>
        <item x="412"/>
        <item x="1624"/>
        <item x="635"/>
        <item x="636"/>
        <item x="668"/>
        <item x="2348"/>
        <item x="2908"/>
        <item x="2161"/>
        <item x="741"/>
        <item x="742"/>
        <item x="743"/>
        <item x="2162"/>
        <item x="744"/>
        <item x="1803"/>
        <item x="1898"/>
        <item x="745"/>
        <item x="1804"/>
        <item x="1805"/>
        <item x="1899"/>
        <item x="1806"/>
        <item x="2163"/>
        <item x="1138"/>
        <item x="1097"/>
        <item x="3093"/>
        <item x="2578"/>
        <item x="203"/>
        <item x="3094"/>
        <item x="746"/>
        <item x="1807"/>
        <item x="2684"/>
        <item x="365"/>
        <item x="1900"/>
        <item x="2164"/>
        <item x="204"/>
        <item x="2685"/>
        <item x="450"/>
        <item x="2909"/>
        <item x="205"/>
        <item x="747"/>
        <item x="1228"/>
        <item x="206"/>
        <item x="1901"/>
        <item x="1841"/>
        <item x="748"/>
        <item x="1974"/>
        <item x="1975"/>
        <item x="1976"/>
        <item x="293"/>
        <item x="2774"/>
        <item x="1902"/>
        <item x="2910"/>
        <item x="16"/>
        <item x="1433"/>
        <item x="749"/>
        <item x="2686"/>
        <item x="366"/>
        <item x="1625"/>
        <item x="3001"/>
        <item x="3002"/>
        <item x="1263"/>
        <item x="750"/>
        <item x="487"/>
        <item x="2409"/>
        <item x="1808"/>
        <item x="2687"/>
        <item x="510"/>
        <item x="1809"/>
        <item x="2788"/>
        <item x="367"/>
        <item x="413"/>
        <item x="751"/>
        <item x="414"/>
        <item x="1810"/>
        <item x="297"/>
        <item x="1626"/>
        <item x="891"/>
        <item x="2831"/>
        <item x="98"/>
        <item x="1199"/>
        <item x="2789"/>
        <item x="1731"/>
        <item x="1732"/>
        <item x="4"/>
        <item x="1627"/>
        <item x="2775"/>
        <item x="2027"/>
        <item x="2028"/>
        <item x="1543"/>
        <item x="1284"/>
        <item x="892"/>
        <item x="893"/>
        <item x="894"/>
        <item x="895"/>
        <item x="896"/>
        <item x="2855"/>
        <item x="2844"/>
        <item x="2845"/>
        <item x="35"/>
        <item x="2259"/>
        <item x="1544"/>
        <item x="1733"/>
        <item x="2689"/>
        <item x="2349"/>
        <item x="1811"/>
        <item x="1903"/>
        <item x="451"/>
        <item x="752"/>
        <item x="298"/>
        <item x="2688"/>
        <item x="642"/>
        <item x="2067"/>
        <item x="2911"/>
        <item x="488"/>
        <item x="1200"/>
        <item x="2260"/>
        <item x="3095"/>
        <item x="753"/>
        <item x="2912"/>
        <item x="128"/>
        <item x="1904"/>
        <item x="754"/>
        <item x="2165"/>
        <item x="1812"/>
        <item x="1434"/>
        <item x="1435"/>
        <item x="613"/>
        <item x="614"/>
        <item x="615"/>
        <item x="616"/>
        <item x="617"/>
        <item x="2813"/>
        <item x="36"/>
        <item x="2068"/>
        <item x="2410"/>
        <item x="897"/>
        <item x="898"/>
        <item x="37"/>
        <item x="3003"/>
        <item x="1545"/>
        <item x="3096"/>
        <item x="755"/>
        <item x="1325"/>
        <item x="1436"/>
        <item x="2913"/>
        <item x="2261"/>
        <item x="1326"/>
        <item x="2914"/>
        <item x="2411"/>
        <item x="2166"/>
        <item x="1005"/>
        <item x="1006"/>
        <item x="2690"/>
        <item x="2915"/>
        <item x="3004"/>
        <item x="1905"/>
        <item x="2086"/>
        <item x="1007"/>
        <item x="3097"/>
        <item x="2916"/>
        <item x="3005"/>
        <item x="2412"/>
        <item x="532"/>
        <item x="756"/>
        <item x="3098"/>
        <item x="3099"/>
        <item x="511"/>
        <item x="533"/>
        <item x="757"/>
        <item x="1546"/>
        <item x="899"/>
        <item x="900"/>
        <item x="489"/>
        <item x="758"/>
        <item x="759"/>
        <item x="319"/>
        <item x="1166"/>
        <item x="207"/>
        <item x="2350"/>
        <item x="675"/>
        <item x="2691"/>
        <item x="1628"/>
        <item x="2262"/>
        <item x="901"/>
        <item x="902"/>
        <item x="903"/>
        <item x="760"/>
        <item x="1229"/>
        <item x="2167"/>
        <item x="2832"/>
        <item x="1906"/>
        <item x="1686"/>
        <item x="2069"/>
        <item x="1629"/>
        <item x="1630"/>
        <item x="1977"/>
        <item x="1978"/>
        <item x="1979"/>
        <item x="5"/>
        <item x="2227"/>
        <item x="452"/>
        <item x="2501"/>
        <item x="453"/>
        <item x="368"/>
        <item x="1813"/>
        <item x="2776"/>
        <item x="38"/>
        <item x="1631"/>
        <item x="1230"/>
        <item x="1437"/>
        <item x="2263"/>
        <item x="1438"/>
        <item x="1814"/>
        <item x="208"/>
        <item x="2692"/>
        <item x="2856"/>
        <item x="2857"/>
        <item x="2814"/>
        <item x="1264"/>
        <item x="1632"/>
        <item x="2168"/>
        <item x="2917"/>
        <item x="1907"/>
        <item x="1327"/>
        <item x="490"/>
        <item x="1547"/>
        <item x="2918"/>
        <item x="491"/>
        <item x="3006"/>
        <item x="2264"/>
        <item x="39"/>
        <item x="2502"/>
        <item x="2503"/>
        <item x="454"/>
        <item x="320"/>
        <item x="321"/>
        <item x="2504"/>
        <item x="2505"/>
        <item x="2693"/>
        <item x="369"/>
        <item x="370"/>
        <item x="209"/>
        <item x="210"/>
        <item x="2413"/>
        <item x="1548"/>
        <item x="2790"/>
        <item x="371"/>
        <item x="99"/>
        <item x="1734"/>
        <item x="2506"/>
        <item x="2169"/>
        <item x="1735"/>
        <item x="1633"/>
        <item x="3007"/>
        <item x="2612"/>
        <item x="2029"/>
        <item x="2170"/>
        <item x="1285"/>
        <item x="1286"/>
        <item x="1231"/>
        <item x="129"/>
        <item x="3100"/>
        <item x="2265"/>
        <item x="1328"/>
        <item x="415"/>
        <item x="2694"/>
        <item x="2414"/>
        <item x="3008"/>
        <item x="1908"/>
        <item x="455"/>
        <item x="3009"/>
        <item x="1232"/>
        <item x="534"/>
        <item x="492"/>
        <item x="1634"/>
        <item x="416"/>
        <item x="1439"/>
        <item x="2919"/>
        <item x="2415"/>
        <item x="2266"/>
        <item x="1549"/>
        <item x="1550"/>
        <item x="1736"/>
        <item x="761"/>
        <item x="1909"/>
        <item x="294"/>
        <item x="417"/>
        <item x="1635"/>
        <item x="567"/>
        <item x="2695"/>
        <item x="211"/>
        <item x="1440"/>
        <item x="1441"/>
        <item x="212"/>
        <item x="1910"/>
        <item x="2171"/>
        <item x="2172"/>
        <item x="2173"/>
        <item x="213"/>
        <item x="1911"/>
        <item x="1912"/>
        <item x="1442"/>
        <item x="2579"/>
        <item x="1443"/>
        <item x="1444"/>
        <item x="2174"/>
        <item x="2507"/>
        <item x="1913"/>
        <item x="2508"/>
        <item x="2509"/>
        <item x="1445"/>
        <item x="1446"/>
        <item x="100"/>
        <item x="3010"/>
        <item x="418"/>
        <item x="1551"/>
        <item x="2696"/>
        <item x="1636"/>
        <item x="214"/>
        <item x="2175"/>
        <item x="1637"/>
        <item x="1638"/>
        <item x="1639"/>
        <item x="568"/>
        <item x="1640"/>
        <item x="215"/>
        <item x="101"/>
        <item x="1233"/>
        <item x="1737"/>
        <item x="372"/>
        <item x="2267"/>
        <item x="2580"/>
        <item x="2697"/>
        <item x="216"/>
        <item x="3011"/>
        <item x="1447"/>
        <item x="1641"/>
        <item x="2176"/>
        <item x="1234"/>
        <item x="2268"/>
        <item x="217"/>
        <item x="1642"/>
        <item x="218"/>
        <item x="3012"/>
        <item x="219"/>
        <item x="2070"/>
        <item x="1815"/>
        <item x="2581"/>
        <item x="220"/>
        <item x="2920"/>
        <item x="1816"/>
        <item x="1448"/>
        <item x="1449"/>
        <item x="2269"/>
        <item x="130"/>
        <item x="1552"/>
        <item x="221"/>
        <item x="419"/>
        <item x="2510"/>
        <item x="2177"/>
        <item x="2698"/>
        <item x="762"/>
        <item x="289"/>
        <item x="1329"/>
        <item x="2178"/>
        <item x="17"/>
        <item x="222"/>
        <item x="1980"/>
        <item x="1981"/>
        <item x="1330"/>
        <item x="2699"/>
        <item x="1265"/>
        <item x="373"/>
        <item x="1450"/>
        <item x="2351"/>
        <item x="1451"/>
        <item x="2416"/>
        <item x="3013"/>
        <item x="2700"/>
        <item x="1331"/>
        <item x="1738"/>
        <item x="1235"/>
        <item x="40"/>
        <item x="3014"/>
        <item x="1236"/>
        <item x="223"/>
        <item x="224"/>
        <item x="1209"/>
        <item x="225"/>
        <item x="131"/>
        <item x="1452"/>
        <item x="3015"/>
        <item x="1139"/>
        <item x="1140"/>
        <item x="3016"/>
        <item x="68"/>
        <item x="1266"/>
        <item x="1553"/>
        <item x="2921"/>
        <item x="3101"/>
        <item x="2030"/>
        <item x="226"/>
        <item x="1267"/>
        <item x="227"/>
        <item x="228"/>
        <item x="2417"/>
        <item x="1287"/>
        <item x="1453"/>
        <item x="2701"/>
        <item x="2833"/>
        <item x="3017"/>
        <item x="2418"/>
        <item x="1332"/>
        <item x="2922"/>
        <item x="2923"/>
        <item x="2511"/>
        <item x="2924"/>
        <item x="2512"/>
        <item x="229"/>
        <item x="1237"/>
        <item x="3018"/>
        <item x="1333"/>
        <item x="1454"/>
        <item x="763"/>
        <item x="1817"/>
        <item x="764"/>
        <item x="765"/>
        <item x="132"/>
        <item x="2352"/>
        <item x="766"/>
        <item x="2353"/>
        <item x="2270"/>
        <item x="3102"/>
        <item x="1643"/>
        <item x="535"/>
        <item x="2179"/>
        <item x="2846"/>
        <item x="512"/>
        <item x="2815"/>
        <item x="2582"/>
        <item x="767"/>
        <item x="1238"/>
        <item x="2583"/>
        <item x="2816"/>
        <item x="2584"/>
        <item x="2513"/>
        <item x="1644"/>
        <item x="2087"/>
        <item x="2223"/>
        <item x="904"/>
        <item x="905"/>
        <item x="906"/>
        <item x="1645"/>
        <item x="1288"/>
        <item x="1914"/>
        <item x="322"/>
        <item x="323"/>
        <item x="1646"/>
        <item x="2817"/>
        <item x="1554"/>
        <item x="1555"/>
        <item x="1455"/>
        <item x="1915"/>
        <item x="456"/>
        <item x="2180"/>
        <item x="2271"/>
        <item x="230"/>
        <item x="3019"/>
        <item x="324"/>
        <item x="2272"/>
        <item x="907"/>
        <item x="908"/>
        <item x="909"/>
        <item x="910"/>
        <item x="2181"/>
        <item x="1334"/>
        <item x="569"/>
        <item x="2702"/>
        <item x="1687"/>
        <item x="231"/>
        <item x="570"/>
        <item x="3020"/>
        <item x="102"/>
        <item x="374"/>
        <item x="232"/>
        <item x="1456"/>
        <item x="2703"/>
        <item x="2704"/>
        <item x="1739"/>
        <item x="387"/>
        <item x="1916"/>
        <item x="420"/>
        <item x="3103"/>
        <item x="1289"/>
        <item x="233"/>
        <item x="1556"/>
        <item x="1290"/>
        <item x="2818"/>
        <item x="1557"/>
        <item x="234"/>
        <item x="235"/>
        <item x="2182"/>
        <item x="1008"/>
        <item x="1917"/>
        <item x="3021"/>
        <item x="236"/>
        <item x="2585"/>
        <item x="513"/>
        <item x="237"/>
        <item x="1335"/>
        <item x="2705"/>
        <item x="1457"/>
        <item x="2273"/>
        <item x="1458"/>
        <item x="2183"/>
        <item x="238"/>
        <item x="1268"/>
        <item x="3022"/>
        <item x="1558"/>
        <item x="1918"/>
        <item x="2514"/>
        <item x="239"/>
        <item x="1291"/>
        <item x="1269"/>
        <item x="2706"/>
        <item x="1459"/>
        <item x="2515"/>
        <item x="240"/>
        <item x="1647"/>
        <item x="1292"/>
        <item x="1818"/>
        <item x="1239"/>
        <item x="2586"/>
        <item x="2354"/>
        <item x="1819"/>
        <item x="2707"/>
        <item x="2184"/>
        <item x="2791"/>
        <item x="2792"/>
        <item x="421"/>
        <item x="911"/>
        <item x="912"/>
        <item x="913"/>
        <item x="914"/>
        <item x="915"/>
        <item x="133"/>
        <item x="768"/>
        <item x="41"/>
        <item x="69"/>
        <item x="2858"/>
        <item x="1820"/>
        <item x="2925"/>
        <item x="571"/>
        <item x="2419"/>
        <item x="325"/>
        <item x="326"/>
        <item x="2777"/>
        <item x="1009"/>
        <item x="241"/>
        <item x="327"/>
        <item x="1270"/>
        <item x="70"/>
        <item x="2708"/>
        <item x="242"/>
        <item x="2185"/>
        <item x="2186"/>
        <item x="1919"/>
        <item x="1920"/>
        <item x="2031"/>
        <item x="301"/>
        <item x="2587"/>
        <item x="2926"/>
        <item x="457"/>
        <item x="2819"/>
        <item x="328"/>
        <item x="2420"/>
        <item x="2421"/>
        <item x="1460"/>
        <item x="2709"/>
        <item x="1921"/>
        <item x="2274"/>
        <item x="2820"/>
        <item x="422"/>
        <item x="243"/>
        <item x="1461"/>
        <item x="244"/>
        <item x="458"/>
        <item x="618"/>
        <item x="1462"/>
        <item x="1922"/>
        <item x="394"/>
        <item x="3104"/>
        <item x="661"/>
        <item x="662"/>
        <item x="329"/>
        <item x="572"/>
        <item x="573"/>
        <item x="459"/>
        <item x="1648"/>
        <item x="18"/>
        <item x="1740"/>
        <item x="916"/>
        <item x="1463"/>
        <item x="1741"/>
        <item x="1464"/>
        <item x="1559"/>
        <item x="1293"/>
        <item x="2516"/>
        <item x="2187"/>
        <item x="2188"/>
        <item x="245"/>
        <item x="3023"/>
        <item x="1560"/>
        <item x="769"/>
        <item x="1465"/>
        <item x="330"/>
        <item x="2588"/>
        <item x="2275"/>
        <item x="2355"/>
        <item x="71"/>
        <item x="72"/>
        <item x="2859"/>
        <item x="2710"/>
        <item x="2711"/>
        <item x="2927"/>
        <item x="1240"/>
        <item x="2422"/>
        <item x="1201"/>
        <item x="2517"/>
        <item x="2032"/>
        <item x="669"/>
        <item x="19"/>
        <item x="331"/>
        <item x="1167"/>
        <item x="770"/>
        <item x="1180"/>
        <item x="423"/>
        <item x="1561"/>
        <item x="2423"/>
        <item x="2189"/>
        <item x="1168"/>
        <item x="771"/>
        <item x="772"/>
        <item x="773"/>
        <item x="1336"/>
        <item x="1466"/>
        <item x="3024"/>
        <item x="1982"/>
        <item x="1983"/>
        <item x="73"/>
        <item x="1202"/>
        <item x="246"/>
        <item x="514"/>
        <item x="247"/>
        <item x="388"/>
        <item x="2589"/>
        <item x="248"/>
        <item x="1649"/>
        <item x="2860"/>
        <item x="2518"/>
        <item x="1821"/>
        <item x="536"/>
        <item x="249"/>
        <item x="1203"/>
        <item x="1467"/>
        <item x="2033"/>
        <item x="2519"/>
        <item x="1923"/>
        <item x="1241"/>
        <item x="2793"/>
        <item x="2794"/>
        <item x="2356"/>
        <item x="2712"/>
        <item x="2590"/>
        <item x="2591"/>
        <item x="2592"/>
        <item x="134"/>
        <item x="1468"/>
        <item x="2520"/>
        <item x="1650"/>
        <item x="1469"/>
        <item x="1470"/>
        <item x="2713"/>
        <item x="1471"/>
        <item x="774"/>
        <item x="775"/>
        <item x="1472"/>
        <item x="1924"/>
        <item x="2034"/>
        <item x="2035"/>
        <item x="2036"/>
        <item x="2714"/>
        <item x="2715"/>
        <item x="2716"/>
        <item x="2521"/>
        <item x="1348"/>
        <item x="2357"/>
        <item x="2276"/>
        <item x="2190"/>
        <item x="1473"/>
        <item x="103"/>
        <item x="250"/>
        <item x="2522"/>
        <item x="2593"/>
        <item x="2717"/>
        <item x="1294"/>
        <item x="1295"/>
        <item x="2191"/>
        <item x="2071"/>
        <item x="375"/>
        <item x="1032"/>
        <item x="1010"/>
        <item x="1033"/>
        <item x="1034"/>
        <item x="1742"/>
        <item x="3105"/>
        <item x="1562"/>
        <item x="2424"/>
        <item x="104"/>
        <item x="1822"/>
        <item x="251"/>
        <item x="1011"/>
        <item x="2425"/>
        <item x="776"/>
        <item x="777"/>
        <item x="493"/>
        <item x="494"/>
        <item x="778"/>
        <item x="252"/>
        <item x="2718"/>
        <item x="495"/>
        <item x="1823"/>
        <item x="663"/>
        <item x="664"/>
        <item x="665"/>
        <item x="1925"/>
        <item x="1181"/>
        <item x="1169"/>
        <item x="1012"/>
        <item x="1013"/>
        <item x="779"/>
        <item x="780"/>
        <item x="1651"/>
        <item x="515"/>
        <item x="516"/>
        <item x="517"/>
        <item x="574"/>
        <item x="781"/>
        <item x="1824"/>
        <item x="2072"/>
        <item x="917"/>
        <item x="918"/>
        <item x="2192"/>
        <item x="782"/>
        <item x="2277"/>
        <item x="1296"/>
        <item x="630"/>
        <item x="1984"/>
        <item x="20"/>
        <item x="424"/>
        <item x="1474"/>
        <item x="2278"/>
        <item x="1743"/>
        <item x="496"/>
        <item x="588"/>
        <item x="1475"/>
        <item x="594"/>
        <item x="3025"/>
        <item x="1563"/>
        <item x="2193"/>
        <item x="376"/>
        <item x="2037"/>
        <item x="1297"/>
        <item x="460"/>
        <item x="2279"/>
        <item x="919"/>
        <item x="920"/>
        <item x="921"/>
        <item x="922"/>
        <item x="923"/>
        <item x="924"/>
        <item x="2719"/>
        <item x="1349"/>
        <item x="2928"/>
        <item x="537"/>
        <item x="538"/>
        <item x="377"/>
        <item x="461"/>
        <item x="2834"/>
        <item x="1476"/>
        <item x="783"/>
        <item x="135"/>
        <item x="253"/>
        <item x="784"/>
        <item x="785"/>
        <item x="786"/>
        <item x="787"/>
        <item x="1350"/>
        <item x="425"/>
        <item x="1298"/>
        <item x="2929"/>
        <item x="2038"/>
        <item x="2795"/>
        <item x="2796"/>
        <item x="2720"/>
        <item x="539"/>
        <item x="1825"/>
        <item x="1926"/>
        <item x="1826"/>
        <item x="2194"/>
        <item x="1477"/>
        <item x="1927"/>
        <item x="2358"/>
        <item x="2359"/>
        <item x="3026"/>
        <item x="426"/>
        <item x="3027"/>
        <item x="2073"/>
        <item x="1564"/>
        <item x="2426"/>
        <item x="1744"/>
        <item x="1652"/>
        <item x="3106"/>
        <item x="1745"/>
        <item x="3107"/>
        <item x="1204"/>
        <item x="590"/>
        <item x="389"/>
        <item x="2721"/>
        <item x="595"/>
        <item x="596"/>
        <item x="1565"/>
        <item x="2523"/>
        <item x="2861"/>
        <item x="2862"/>
        <item x="2863"/>
        <item x="1566"/>
        <item x="2722"/>
        <item x="2524"/>
        <item x="2821"/>
        <item x="1653"/>
        <item x="1242"/>
        <item x="1478"/>
        <item x="254"/>
        <item x="2195"/>
        <item x="2864"/>
        <item x="2930"/>
        <item x="1299"/>
        <item x="2427"/>
        <item x="1928"/>
        <item x="2039"/>
        <item x="2428"/>
        <item x="1243"/>
        <item x="2429"/>
        <item x="255"/>
        <item x="925"/>
        <item x="926"/>
        <item x="2778"/>
        <item x="1746"/>
        <item x="1747"/>
        <item x="1929"/>
        <item x="1748"/>
        <item x="497"/>
        <item x="256"/>
        <item x="2779"/>
        <item x="257"/>
        <item x="498"/>
        <item x="788"/>
        <item x="1189"/>
        <item x="258"/>
        <item x="3028"/>
        <item x="2723"/>
        <item x="1749"/>
        <item x="259"/>
        <item x="2224"/>
        <item x="2724"/>
        <item x="2430"/>
        <item x="2040"/>
        <item x="2931"/>
        <item x="2280"/>
        <item x="2281"/>
        <item x="1337"/>
        <item x="136"/>
        <item x="1479"/>
        <item x="1654"/>
        <item x="260"/>
        <item x="1480"/>
        <item x="21"/>
        <item x="22"/>
        <item x="105"/>
        <item x="2041"/>
        <item x="2074"/>
        <item x="2725"/>
        <item x="2932"/>
        <item x="2933"/>
        <item x="2934"/>
        <item x="2360"/>
        <item x="2935"/>
        <item x="1827"/>
        <item x="106"/>
        <item x="2196"/>
        <item x="332"/>
        <item x="1351"/>
        <item x="575"/>
        <item x="42"/>
        <item x="1481"/>
        <item x="789"/>
        <item x="1182"/>
        <item x="790"/>
        <item x="499"/>
        <item x="2197"/>
        <item x="1567"/>
        <item x="1568"/>
        <item x="518"/>
        <item x="1930"/>
        <item x="1569"/>
        <item x="2282"/>
        <item x="2283"/>
        <item x="2088"/>
        <item x="1750"/>
        <item x="2726"/>
        <item x="2727"/>
        <item x="2728"/>
        <item x="2729"/>
        <item x="3029"/>
        <item x="3030"/>
        <item x="3031"/>
        <item x="2361"/>
        <item x="2198"/>
        <item x="1028"/>
        <item x="3108"/>
        <item x="1931"/>
        <item x="3109"/>
        <item x="1932"/>
        <item x="261"/>
        <item x="262"/>
        <item x="2613"/>
        <item x="2199"/>
        <item x="2200"/>
        <item x="2835"/>
        <item x="462"/>
        <item x="791"/>
        <item x="2042"/>
        <item x="3032"/>
        <item x="1828"/>
        <item x="1482"/>
        <item x="2284"/>
        <item x="2730"/>
        <item x="333"/>
        <item x="927"/>
        <item x="928"/>
        <item x="929"/>
        <item x="930"/>
        <item x="2936"/>
        <item x="263"/>
        <item x="1352"/>
        <item x="23"/>
        <item x="2525"/>
        <item x="1300"/>
        <item x="1483"/>
        <item x="264"/>
        <item x="1655"/>
        <item x="2431"/>
        <item x="265"/>
        <item x="2526"/>
        <item x="3033"/>
        <item x="2285"/>
        <item x="1570"/>
        <item x="3034"/>
        <item x="24"/>
        <item x="3110"/>
        <item x="1751"/>
        <item x="1933"/>
        <item x="1205"/>
        <item x="1829"/>
        <item x="1170"/>
        <item x="2731"/>
        <item x="266"/>
        <item x="1656"/>
        <item x="591"/>
        <item x="2937"/>
        <item x="2594"/>
        <item x="2201"/>
        <item x="2286"/>
        <item x="1301"/>
        <item x="1934"/>
        <item x="1035"/>
        <item x="1036"/>
        <item x="2847"/>
        <item x="1935"/>
        <item x="2202"/>
        <item x="1995"/>
        <item x="1657"/>
        <item x="137"/>
        <item x="931"/>
        <item x="932"/>
        <item x="933"/>
        <item x="934"/>
        <item x="935"/>
        <item x="936"/>
        <item x="937"/>
        <item x="938"/>
        <item x="2836"/>
        <item x="2732"/>
        <item x="792"/>
        <item x="939"/>
        <item x="2938"/>
        <item x="1658"/>
        <item x="1659"/>
        <item x="2865"/>
        <item x="1571"/>
        <item x="1660"/>
        <item x="2203"/>
        <item x="1936"/>
        <item x="2371"/>
        <item x="1688"/>
        <item x="1752"/>
        <item x="1753"/>
        <item x="2822"/>
        <item x="2939"/>
        <item x="1484"/>
        <item x="1014"/>
        <item x="1015"/>
        <item x="1661"/>
        <item x="1302"/>
        <item x="2225"/>
        <item x="643"/>
        <item x="644"/>
        <item x="3111"/>
        <item x="1662"/>
        <item x="2733"/>
        <item x="940"/>
        <item x="941"/>
        <item x="942"/>
        <item x="943"/>
        <item x="944"/>
        <item x="1985"/>
        <item x="1986"/>
        <item x="267"/>
        <item x="268"/>
        <item x="1572"/>
        <item x="2362"/>
        <item x="2363"/>
        <item x="1303"/>
        <item x="500"/>
        <item x="302"/>
        <item x="2940"/>
        <item x="1271"/>
        <item x="1244"/>
        <item x="2432"/>
        <item x="2734"/>
        <item x="945"/>
        <item x="946"/>
        <item x="947"/>
        <item x="43"/>
        <item x="2287"/>
        <item x="269"/>
        <item x="1354"/>
        <item x="2941"/>
        <item x="74"/>
        <item x="793"/>
        <item x="1485"/>
        <item x="270"/>
        <item x="1573"/>
        <item x="25"/>
        <item x="1754"/>
        <item x="1987"/>
        <item x="576"/>
        <item x="1663"/>
        <item x="271"/>
        <item x="2735"/>
        <item x="334"/>
        <item x="2043"/>
        <item x="272"/>
        <item x="2942"/>
        <item x="463"/>
        <item x="1037"/>
        <item x="671"/>
        <item x="2075"/>
        <item x="427"/>
        <item x="3112"/>
        <item x="1755"/>
        <item x="3113"/>
        <item x="1486"/>
        <item x="1664"/>
        <item x="1574"/>
        <item x="948"/>
        <item x="1050"/>
        <item x="1051"/>
        <item x="1052"/>
        <item x="1053"/>
        <item x="1054"/>
        <item x="2288"/>
        <item x="2433"/>
        <item x="2823"/>
        <item x="1937"/>
        <item x="1938"/>
        <item x="2289"/>
        <item x="464"/>
        <item x="2736"/>
        <item x="2595"/>
        <item x="794"/>
        <item x="3114"/>
        <item x="949"/>
        <item x="950"/>
        <item x="951"/>
        <item x="952"/>
        <item x="953"/>
        <item x="954"/>
        <item x="955"/>
        <item x="956"/>
        <item x="957"/>
        <item x="958"/>
        <item x="2290"/>
        <item x="1487"/>
        <item x="2848"/>
        <item x="795"/>
        <item x="2737"/>
        <item x="2204"/>
        <item x="26"/>
        <item x="2943"/>
        <item x="1665"/>
        <item x="2434"/>
        <item x="3035"/>
        <item x="1939"/>
        <item x="44"/>
        <item x="3115"/>
        <item x="1756"/>
        <item x="45"/>
        <item x="2291"/>
        <item x="2076"/>
        <item x="1757"/>
        <item x="796"/>
        <item x="75"/>
        <item x="2738"/>
        <item x="1488"/>
        <item x="2824"/>
        <item x="1355"/>
        <item x="1940"/>
        <item x="27"/>
        <item x="273"/>
        <item x="1830"/>
        <item x="1171"/>
        <item x="2944"/>
        <item x="1941"/>
        <item x="586"/>
        <item x="2866"/>
        <item x="1575"/>
        <item x="3036"/>
        <item x="1356"/>
        <item x="1489"/>
        <item x="1942"/>
        <item x="2527"/>
        <item x="2292"/>
        <item x="2739"/>
        <item x="1943"/>
        <item x="1831"/>
        <item x="797"/>
        <item x="1666"/>
        <item x="3037"/>
        <item x="2528"/>
        <item x="2529"/>
        <item x="2435"/>
        <item x="2740"/>
        <item x="1758"/>
        <item x="519"/>
        <item x="2205"/>
        <item x="2945"/>
        <item x="2530"/>
        <item x="798"/>
        <item x="465"/>
        <item x="2825"/>
        <item x="3038"/>
        <item x="577"/>
        <item x="1667"/>
        <item x="2596"/>
        <item x="2597"/>
        <item x="3039"/>
        <item x="3040"/>
        <item x="578"/>
        <item x="274"/>
        <item x="540"/>
        <item x="959"/>
        <item x="960"/>
        <item x="1832"/>
        <item x="466"/>
        <item x="1988"/>
        <item x="961"/>
        <item x="962"/>
        <item x="275"/>
        <item x="1016"/>
        <item x="2531"/>
        <item x="2946"/>
        <item x="1206"/>
        <item x="1038"/>
        <item x="1183"/>
        <item x="1759"/>
        <item x="2206"/>
        <item x="1357"/>
        <item x="1172"/>
        <item x="276"/>
        <item x="378"/>
        <item x="1490"/>
        <item x="1668"/>
        <item x="2364"/>
        <item x="107"/>
        <item x="1245"/>
        <item x="2436"/>
        <item x="379"/>
        <item x="2437"/>
        <item x="2797"/>
        <item x="1760"/>
        <item x="1944"/>
        <item x="619"/>
        <item x="428"/>
        <item x="1669"/>
        <item x="2598"/>
        <item x="620"/>
        <item x="621"/>
        <item x="46"/>
        <item x="1945"/>
        <item x="1246"/>
        <item x="1141"/>
        <item x="1142"/>
        <item x="1143"/>
        <item x="2365"/>
        <item x="1989"/>
        <item x="1990"/>
        <item x="2438"/>
        <item x="2439"/>
        <item x="1358"/>
        <item x="380"/>
        <item x="76"/>
        <item x="2366"/>
        <item x="3116"/>
        <item x="2440"/>
        <item x="2837"/>
        <item x="579"/>
        <item x="2741"/>
        <item x="1491"/>
        <item x="1761"/>
        <item x="1173"/>
        <item x="2441"/>
        <item x="1991"/>
        <item x="1992"/>
        <item x="277"/>
        <item x="467"/>
        <item x="429"/>
        <item x="77"/>
        <item x="1272"/>
        <item x="1017"/>
        <item x="580"/>
        <item x="581"/>
        <item x="2293"/>
        <item x="381"/>
        <item x="2294"/>
        <item x="1184"/>
        <item x="2867"/>
        <item x="2207"/>
        <item x="2208"/>
        <item x="2599"/>
        <item x="2600"/>
        <item x="2601"/>
        <item x="28"/>
        <item x="278"/>
        <item x="1492"/>
        <item x="2742"/>
        <item x="2947"/>
        <item x="2044"/>
        <item x="963"/>
        <item x="645"/>
        <item x="646"/>
        <item x="279"/>
        <item x="108"/>
        <item x="468"/>
        <item x="2442"/>
        <item x="2209"/>
        <item x="2210"/>
        <item x="1833"/>
        <item x="1670"/>
        <item x="3041"/>
        <item x="799"/>
        <item x="964"/>
        <item x="1993"/>
        <item x="2077"/>
        <item x="280"/>
        <item x="622"/>
        <item x="2826"/>
        <item x="2228"/>
        <item x="2078"/>
        <item x="1834"/>
        <item x="597"/>
        <item x="598"/>
        <item x="599"/>
        <item x="2079"/>
        <item x="2367"/>
        <item x="2080"/>
        <item x="2295"/>
        <item x="2296"/>
        <item x="2297"/>
        <item x="1098"/>
        <item x="1099"/>
        <item x="1144"/>
        <item x="1100"/>
        <item x="1101"/>
        <item x="1145"/>
        <item x="2298"/>
        <item x="2948"/>
        <item x="1671"/>
        <item x="1207"/>
        <item x="2211"/>
        <item x="78"/>
        <item x="1576"/>
        <item x="800"/>
        <item x="801"/>
        <item x="3117"/>
        <item x="430"/>
        <item x="2602"/>
        <item x="2949"/>
        <item x="2532"/>
        <item x="802"/>
        <item x="2299"/>
        <item x="623"/>
        <item x="624"/>
        <item x="1018"/>
        <item x="138"/>
        <item x="2212"/>
        <item x="1019"/>
        <item x="1020"/>
        <item x="1021"/>
        <item x="1022"/>
        <item x="1023"/>
        <item x="3042"/>
        <item x="79"/>
        <item x="1247"/>
        <item x="2213"/>
        <item x="2533"/>
        <item x="2950"/>
        <item x="1493"/>
        <item x="2300"/>
        <item x="3118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2081"/>
        <item x="2798"/>
        <item x="2214"/>
        <item x="47"/>
        <item x="803"/>
        <item x="2301"/>
        <item x="1494"/>
        <item x="1495"/>
        <item x="804"/>
        <item x="1359"/>
        <item x="582"/>
        <item x="2368"/>
        <item x="1496"/>
        <item x="501"/>
        <item x="2369"/>
        <item x="2603"/>
        <item x="541"/>
        <item x="2604"/>
        <item x="2605"/>
        <item x="1946"/>
        <item x="390"/>
        <item x="805"/>
        <item x="2743"/>
        <item x="806"/>
        <item x="1947"/>
        <item x="2443"/>
        <item x="3043"/>
        <item x="281"/>
        <item x="335"/>
        <item x="520"/>
        <item x="336"/>
        <item x="431"/>
        <item x="2744"/>
        <item x="542"/>
        <item x="2745"/>
        <item x="1068"/>
        <item x="1069"/>
        <item x="1039"/>
        <item x="1070"/>
        <item x="1071"/>
        <item x="1072"/>
        <item x="337"/>
        <item x="1672"/>
        <item x="2951"/>
        <item x="48"/>
        <item x="139"/>
        <item x="1248"/>
        <item x="2746"/>
        <item x="3044"/>
        <item x="2606"/>
        <item x="965"/>
        <item x="966"/>
        <item x="967"/>
        <item x="968"/>
        <item x="1040"/>
        <item x="1041"/>
        <item x="1073"/>
        <item x="80"/>
        <item x="2534"/>
        <item x="2082"/>
        <item x="2747"/>
        <item x="2838"/>
        <item x="600"/>
        <item x="601"/>
        <item x="3119"/>
        <item x="3045"/>
        <item x="3046"/>
        <item x="647"/>
        <item x="1673"/>
        <item x="1024"/>
        <item x="1577"/>
        <item x="807"/>
        <item x="2748"/>
        <item x="2749"/>
        <item x="1208"/>
        <item x="1102"/>
        <item x="2868"/>
        <item x="2869"/>
        <item x="808"/>
        <item x="49"/>
        <item x="1762"/>
        <item x="1578"/>
        <item x="1579"/>
        <item x="1763"/>
        <item x="338"/>
        <item x="2750"/>
        <item x="3120"/>
        <item x="2444"/>
        <item x="521"/>
        <item x="3047"/>
        <item x="29"/>
        <item x="2827"/>
        <item x="2445"/>
        <item x="3048"/>
        <item x="2751"/>
        <item x="2752"/>
        <item x="2753"/>
        <item x="1304"/>
        <item x="1674"/>
        <item x="2535"/>
        <item x="602"/>
        <item x="603"/>
        <item x="3121"/>
        <item x="1338"/>
        <item x="282"/>
        <item x="2607"/>
        <item x="1948"/>
        <item x="2608"/>
        <item x="2609"/>
        <item x="1249"/>
        <item x="3122"/>
        <item x="670"/>
        <item x="648"/>
        <item x="1497"/>
        <item x="1353"/>
        <item x="3049"/>
        <item x="283"/>
        <item x="3050"/>
        <item x="2215"/>
        <item x="2216"/>
        <item x="2610"/>
        <item x="382"/>
        <item x="1498"/>
        <item x="1499"/>
        <item x="2839"/>
        <item x="649"/>
        <item x="650"/>
        <item x="651"/>
        <item x="809"/>
        <item x="1500"/>
        <item x="2302"/>
        <item x="2303"/>
        <item x="2226"/>
        <item x="3123"/>
        <item x="1764"/>
        <item x="140"/>
        <item x="1339"/>
        <item x="1340"/>
        <item x="1675"/>
        <item x="1676"/>
        <item x="2952"/>
        <item x="1501"/>
        <item x="3124"/>
        <item x="1185"/>
        <item x="284"/>
        <item x="583"/>
        <item x="1835"/>
        <item x="1677"/>
        <item x="2754"/>
        <item x="2755"/>
        <item x="1678"/>
        <item x="1679"/>
        <item x="2756"/>
        <item x="2446"/>
        <item x="2447"/>
        <item x="1680"/>
        <item x="285"/>
        <item x="50"/>
        <item x="51"/>
        <item x="52"/>
        <item x="2370"/>
        <item x="286"/>
        <item x="469"/>
        <item x="810"/>
        <item x="81"/>
        <item x="82"/>
        <item x="2536"/>
        <item x="2217"/>
        <item x="2537"/>
        <item x="2538"/>
        <item x="2218"/>
        <item x="811"/>
        <item x="1025"/>
        <item x="652"/>
        <item x="653"/>
        <item x="654"/>
        <item x="655"/>
        <item x="1765"/>
        <item x="2539"/>
        <item x="2757"/>
        <item x="1305"/>
        <item x="1681"/>
        <item x="1682"/>
        <item x="2953"/>
        <item x="2758"/>
        <item x="1949"/>
        <item x="287"/>
        <item x="2219"/>
        <item x="1502"/>
        <item x="1683"/>
        <item x="812"/>
        <item x="969"/>
        <item x="970"/>
        <item x="971"/>
        <item x="972"/>
        <item x="973"/>
        <item x="974"/>
        <item x="1580"/>
        <item x="2759"/>
        <item x="1503"/>
        <item x="1766"/>
        <item x="109"/>
        <item x="975"/>
        <item x="976"/>
        <item x="977"/>
        <item x="432"/>
        <item x="502"/>
        <item x="290"/>
        <item x="83"/>
        <item x="1360"/>
        <item x="3051"/>
        <item x="2083"/>
        <item x="2220"/>
        <item x="2221"/>
        <item x="3052"/>
        <item x="3053"/>
        <item x="3054"/>
        <item x="3055"/>
        <item x="813"/>
        <item x="587"/>
        <item x="978"/>
        <item x="979"/>
        <item x="980"/>
        <item x="981"/>
        <item x="3056"/>
        <item x="3125"/>
        <item x="3126"/>
        <item x="53"/>
        <item x="1581"/>
        <item x="2954"/>
        <item x="3057"/>
        <item x="982"/>
        <item x="983"/>
        <item x="1306"/>
        <item x="584"/>
        <item x="2955"/>
        <item x="2849"/>
        <item x="1684"/>
        <item x="1174"/>
        <item x="543"/>
        <item x="544"/>
        <item x="2760"/>
        <item x="1836"/>
        <item x="3127"/>
        <item t="default"/>
      </items>
    </pivotField>
    <pivotField axis="axisRow" compact="0" outline="0" showAll="0">
      <items count="37">
        <item h="1" x="0"/>
        <item h="1" x="1"/>
        <item h="1" x="2"/>
        <item h="1" x="3"/>
        <item h="1" x="4"/>
        <item h="1" x="5"/>
        <item h="1" x="6"/>
        <item h="1" x="7"/>
        <item x="8"/>
        <item sd="0" x="9"/>
        <item sd="0" x="10"/>
        <item h="1" sd="0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t="default"/>
      </items>
    </pivotField>
    <pivotField axis="axisRow" compact="0" outline="0" showAll="0">
      <items count="171">
        <item sd="0" x="169"/>
        <item x="99"/>
        <item x="77"/>
        <item x="107"/>
        <item x="164"/>
        <item sd="0" x="37"/>
        <item x="122"/>
        <item x="66"/>
        <item x="134"/>
        <item x="80"/>
        <item x="3"/>
        <item x="45"/>
        <item x="118"/>
        <item x="95"/>
        <item x="68"/>
        <item x="125"/>
        <item sd="0" x="39"/>
        <item x="4"/>
        <item x="105"/>
        <item x="135"/>
        <item sd="0" x="36"/>
        <item x="162"/>
        <item x="15"/>
        <item x="16"/>
        <item x="115"/>
        <item x="130"/>
        <item x="62"/>
        <item x="48"/>
        <item x="94"/>
        <item x="132"/>
        <item x="165"/>
        <item x="167"/>
        <item x="32"/>
        <item x="33"/>
        <item x="142"/>
        <item x="88"/>
        <item x="98"/>
        <item x="0"/>
        <item x="30"/>
        <item x="127"/>
        <item x="128"/>
        <item x="97"/>
        <item x="141"/>
        <item x="17"/>
        <item x="143"/>
        <item x="114"/>
        <item x="90"/>
        <item x="78"/>
        <item x="50"/>
        <item x="5"/>
        <item x="86"/>
        <item x="82"/>
        <item x="113"/>
        <item x="51"/>
        <item x="145"/>
        <item sd="0" x="38"/>
        <item x="11"/>
        <item x="64"/>
        <item x="65"/>
        <item x="21"/>
        <item x="22"/>
        <item x="23"/>
        <item x="25"/>
        <item x="24"/>
        <item sd="0" x="35"/>
        <item x="27"/>
        <item sd="0" x="110"/>
        <item sd="0" x="112"/>
        <item x="63"/>
        <item sd="0" x="111"/>
        <item sd="0" x="108"/>
        <item sd="0" x="109"/>
        <item x="58"/>
        <item x="146"/>
        <item x="129"/>
        <item x="10"/>
        <item x="160"/>
        <item x="6"/>
        <item x="12"/>
        <item x="56"/>
        <item x="73"/>
        <item x="72"/>
        <item x="71"/>
        <item x="59"/>
        <item x="29"/>
        <item x="157"/>
        <item x="69"/>
        <item x="92"/>
        <item x="104"/>
        <item x="166"/>
        <item x="46"/>
        <item x="18"/>
        <item x="119"/>
        <item x="76"/>
        <item x="83"/>
        <item x="91"/>
        <item x="8"/>
        <item x="75"/>
        <item x="61"/>
        <item x="159"/>
        <item x="161"/>
        <item x="7"/>
        <item x="40"/>
        <item x="154"/>
        <item x="120"/>
        <item x="87"/>
        <item x="31"/>
        <item x="26"/>
        <item x="103"/>
        <item x="101"/>
        <item x="102"/>
        <item x="147"/>
        <item x="74"/>
        <item x="106"/>
        <item x="67"/>
        <item x="53"/>
        <item x="13"/>
        <item x="14"/>
        <item x="96"/>
        <item x="84"/>
        <item x="19"/>
        <item x="28"/>
        <item x="152"/>
        <item x="153"/>
        <item x="126"/>
        <item x="1"/>
        <item x="155"/>
        <item x="81"/>
        <item x="121"/>
        <item x="140"/>
        <item x="156"/>
        <item x="85"/>
        <item x="100"/>
        <item x="138"/>
        <item x="34"/>
        <item x="49"/>
        <item x="52"/>
        <item x="43"/>
        <item x="89"/>
        <item sd="0" x="93"/>
        <item x="148"/>
        <item x="54"/>
        <item x="124"/>
        <item x="133"/>
        <item x="139"/>
        <item x="47"/>
        <item x="9"/>
        <item x="20"/>
        <item x="136"/>
        <item x="137"/>
        <item x="42"/>
        <item sd="0" x="41"/>
        <item x="60"/>
        <item x="117"/>
        <item x="44"/>
        <item x="57"/>
        <item x="55"/>
        <item x="144"/>
        <item x="79"/>
        <item x="149"/>
        <item x="123"/>
        <item x="70"/>
        <item x="131"/>
        <item x="2"/>
        <item x="150"/>
        <item x="151"/>
        <item x="116"/>
        <item x="158"/>
        <item x="163"/>
        <item x="16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>
      <items count="27">
        <item h="1" x="0"/>
        <item h="1" x="1"/>
        <item h="1" x="2"/>
        <item h="1" x="3"/>
        <item h="1" x="5"/>
        <item h="1" x="6"/>
        <item h="1" x="8"/>
        <item x="11"/>
        <item h="1" x="9"/>
        <item h="1" x="10"/>
        <item sd="0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7"/>
        <item h="1" x="22"/>
        <item h="1" x="23"/>
        <item h="1" x="24"/>
        <item h="1" x="25"/>
        <item h="1" x="4"/>
        <item t="default"/>
      </items>
    </pivotField>
    <pivotField compact="0" outline="0" showAll="0"/>
    <pivotField compact="0" outline="0" showAll="0">
      <items count="3">
        <item x="1"/>
        <item x="0"/>
        <item t="default"/>
      </items>
    </pivotField>
  </pivotFields>
  <rowFields count="3">
    <field x="2"/>
    <field x="3"/>
    <field x="1"/>
  </rowFields>
  <rowItems count="87">
    <i>
      <x v="8"/>
      <x v="5"/>
    </i>
    <i r="1">
      <x v="16"/>
    </i>
    <i r="1">
      <x v="20"/>
    </i>
    <i r="1">
      <x v="33"/>
      <x v="148"/>
    </i>
    <i r="2">
      <x v="158"/>
    </i>
    <i r="2">
      <x v="159"/>
    </i>
    <i r="2">
      <x v="570"/>
    </i>
    <i r="2">
      <x v="571"/>
    </i>
    <i r="2">
      <x v="572"/>
    </i>
    <i r="2">
      <x v="643"/>
    </i>
    <i r="2">
      <x v="644"/>
    </i>
    <i r="2">
      <x v="645"/>
    </i>
    <i r="2">
      <x v="646"/>
    </i>
    <i r="2">
      <x v="647"/>
    </i>
    <i r="2">
      <x v="648"/>
    </i>
    <i r="2">
      <x v="649"/>
    </i>
    <i r="2">
      <x v="1260"/>
    </i>
    <i r="2">
      <x v="1713"/>
    </i>
    <i r="2">
      <x v="1714"/>
    </i>
    <i r="2">
      <x v="2535"/>
    </i>
    <i t="default" r="1">
      <x v="33"/>
    </i>
    <i r="1">
      <x v="55"/>
    </i>
    <i r="1">
      <x v="64"/>
    </i>
    <i r="1">
      <x v="102"/>
      <x v="1104"/>
    </i>
    <i r="2">
      <x v="1105"/>
    </i>
    <i r="2">
      <x v="1106"/>
    </i>
    <i r="2">
      <x v="2070"/>
    </i>
    <i r="2">
      <x v="2071"/>
    </i>
    <i r="2">
      <x v="2072"/>
    </i>
    <i r="2">
      <x v="2073"/>
    </i>
    <i r="2">
      <x v="2074"/>
    </i>
    <i r="2">
      <x v="2616"/>
    </i>
    <i r="2">
      <x v="2637"/>
    </i>
    <i r="2">
      <x v="2639"/>
    </i>
    <i r="2">
      <x v="2640"/>
    </i>
    <i r="2">
      <x v="2641"/>
    </i>
    <i r="2">
      <x v="2642"/>
    </i>
    <i r="2">
      <x v="2934"/>
    </i>
    <i r="2">
      <x v="2935"/>
    </i>
    <i r="2">
      <x v="2936"/>
    </i>
    <i r="2">
      <x v="2937"/>
    </i>
    <i t="default" r="1">
      <x v="102"/>
    </i>
    <i r="1">
      <x v="134"/>
      <x v="149"/>
    </i>
    <i r="2">
      <x v="150"/>
    </i>
    <i r="2">
      <x v="151"/>
    </i>
    <i r="2">
      <x v="152"/>
    </i>
    <i r="2">
      <x v="283"/>
    </i>
    <i r="2">
      <x v="284"/>
    </i>
    <i r="2">
      <x v="1259"/>
    </i>
    <i r="2">
      <x v="1715"/>
    </i>
    <i r="2">
      <x v="2385"/>
    </i>
    <i r="2">
      <x v="2386"/>
    </i>
    <i r="2">
      <x v="2479"/>
    </i>
    <i r="2">
      <x v="2480"/>
    </i>
    <i r="2">
      <x v="2481"/>
    </i>
    <i r="2">
      <x v="2482"/>
    </i>
    <i r="2">
      <x v="2712"/>
    </i>
    <i r="2">
      <x v="2713"/>
    </i>
    <i t="default" r="1">
      <x v="134"/>
    </i>
    <i r="1">
      <x v="137"/>
      <x v="2525"/>
    </i>
    <i r="2">
      <x v="2526"/>
    </i>
    <i r="2">
      <x v="2527"/>
    </i>
    <i r="2">
      <x v="2528"/>
    </i>
    <i r="2">
      <x v="2530"/>
    </i>
    <i r="2">
      <x v="2531"/>
    </i>
    <i r="2">
      <x v="2633"/>
    </i>
    <i r="2">
      <x v="2634"/>
    </i>
    <i r="2">
      <x v="2635"/>
    </i>
    <i r="2">
      <x v="2636"/>
    </i>
    <i r="2">
      <x v="2638"/>
    </i>
    <i t="default" r="1">
      <x v="137"/>
    </i>
    <i r="1">
      <x v="150"/>
      <x v="2280"/>
    </i>
    <i r="2">
      <x v="2281"/>
    </i>
    <i r="2">
      <x v="2524"/>
    </i>
    <i r="2">
      <x v="2529"/>
    </i>
    <i r="2">
      <x v="2717"/>
    </i>
    <i r="2">
      <x v="2718"/>
    </i>
    <i r="2">
      <x v="2799"/>
    </i>
    <i r="2">
      <x v="2812"/>
    </i>
    <i r="2">
      <x v="3115"/>
    </i>
    <i r="2">
      <x v="3116"/>
    </i>
    <i t="default" r="1">
      <x v="150"/>
    </i>
    <i r="1">
      <x v="151"/>
    </i>
    <i t="default">
      <x v="8"/>
    </i>
    <i>
      <x v="9"/>
    </i>
    <i>
      <x v="10"/>
    </i>
    <i t="grand">
      <x/>
    </i>
  </rowItems>
  <colItems count="1">
    <i/>
  </colItems>
  <dataFields count="1">
    <dataField name="Sum of population" fld="5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539DE5-8B25-4AC5-A00F-FD73341631F4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O4:Q19" firstHeaderRow="1" firstDataRow="1" firstDataCol="2"/>
  <pivotFields count="10">
    <pivotField compact="0" outline="0" showAll="0"/>
    <pivotField compact="0" outline="0" showAll="0"/>
    <pivotField axis="axisRow" compact="0" outline="0" showAll="0">
      <items count="3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x="33"/>
        <item x="34"/>
        <item h="1" x="35"/>
        <item t="default"/>
      </items>
    </pivotField>
    <pivotField axis="axisRow" compact="0" outline="0" showAll="0">
      <items count="171">
        <item x="169"/>
        <item x="99"/>
        <item x="77"/>
        <item x="107"/>
        <item x="164"/>
        <item x="37"/>
        <item x="122"/>
        <item x="66"/>
        <item x="134"/>
        <item x="80"/>
        <item x="3"/>
        <item x="45"/>
        <item x="118"/>
        <item x="95"/>
        <item x="68"/>
        <item x="125"/>
        <item x="39"/>
        <item x="4"/>
        <item x="105"/>
        <item x="135"/>
        <item x="36"/>
        <item x="162"/>
        <item x="15"/>
        <item x="16"/>
        <item x="115"/>
        <item x="130"/>
        <item x="62"/>
        <item x="48"/>
        <item x="94"/>
        <item x="132"/>
        <item x="165"/>
        <item x="167"/>
        <item x="32"/>
        <item x="33"/>
        <item x="142"/>
        <item x="88"/>
        <item x="98"/>
        <item x="0"/>
        <item x="30"/>
        <item x="127"/>
        <item x="128"/>
        <item x="97"/>
        <item x="141"/>
        <item x="17"/>
        <item x="143"/>
        <item x="114"/>
        <item x="90"/>
        <item x="78"/>
        <item x="50"/>
        <item x="5"/>
        <item x="86"/>
        <item x="82"/>
        <item x="113"/>
        <item x="51"/>
        <item x="145"/>
        <item x="38"/>
        <item x="11"/>
        <item x="64"/>
        <item x="65"/>
        <item x="21"/>
        <item x="22"/>
        <item x="23"/>
        <item x="25"/>
        <item x="24"/>
        <item x="35"/>
        <item x="27"/>
        <item x="110"/>
        <item x="112"/>
        <item x="63"/>
        <item x="111"/>
        <item x="108"/>
        <item x="109"/>
        <item x="58"/>
        <item x="146"/>
        <item x="129"/>
        <item x="10"/>
        <item x="160"/>
        <item x="6"/>
        <item x="12"/>
        <item x="56"/>
        <item x="73"/>
        <item x="72"/>
        <item x="71"/>
        <item x="59"/>
        <item x="29"/>
        <item x="157"/>
        <item x="69"/>
        <item x="92"/>
        <item x="104"/>
        <item x="166"/>
        <item x="46"/>
        <item x="18"/>
        <item x="119"/>
        <item x="76"/>
        <item x="83"/>
        <item x="91"/>
        <item x="8"/>
        <item x="75"/>
        <item x="61"/>
        <item x="159"/>
        <item x="161"/>
        <item x="7"/>
        <item x="40"/>
        <item x="154"/>
        <item x="120"/>
        <item x="87"/>
        <item x="31"/>
        <item x="26"/>
        <item x="103"/>
        <item x="101"/>
        <item x="102"/>
        <item x="147"/>
        <item x="74"/>
        <item x="106"/>
        <item x="67"/>
        <item x="53"/>
        <item x="13"/>
        <item x="14"/>
        <item x="96"/>
        <item x="84"/>
        <item x="19"/>
        <item x="28"/>
        <item x="152"/>
        <item x="153"/>
        <item x="126"/>
        <item x="1"/>
        <item x="155"/>
        <item x="81"/>
        <item x="121"/>
        <item x="140"/>
        <item x="156"/>
        <item x="85"/>
        <item x="100"/>
        <item x="138"/>
        <item x="34"/>
        <item x="49"/>
        <item x="52"/>
        <item x="43"/>
        <item x="89"/>
        <item x="93"/>
        <item x="148"/>
        <item x="54"/>
        <item x="124"/>
        <item x="133"/>
        <item x="139"/>
        <item x="47"/>
        <item x="9"/>
        <item x="20"/>
        <item x="136"/>
        <item x="137"/>
        <item x="42"/>
        <item x="41"/>
        <item x="60"/>
        <item x="117"/>
        <item x="44"/>
        <item x="57"/>
        <item x="55"/>
        <item x="144"/>
        <item x="79"/>
        <item x="149"/>
        <item x="123"/>
        <item x="70"/>
        <item x="131"/>
        <item x="2"/>
        <item x="150"/>
        <item x="151"/>
        <item x="116"/>
        <item x="158"/>
        <item x="163"/>
        <item x="16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3"/>
  </rowFields>
  <rowItems count="15">
    <i>
      <x v="33"/>
      <x v="76"/>
    </i>
    <i r="1">
      <x v="85"/>
    </i>
    <i r="1">
      <x v="99"/>
    </i>
    <i r="1">
      <x v="100"/>
    </i>
    <i r="1">
      <x v="130"/>
    </i>
    <i r="1">
      <x v="167"/>
    </i>
    <i t="default">
      <x v="33"/>
    </i>
    <i>
      <x v="34"/>
      <x v="4"/>
    </i>
    <i r="1">
      <x v="21"/>
    </i>
    <i r="1">
      <x v="30"/>
    </i>
    <i r="1">
      <x v="31"/>
    </i>
    <i r="1">
      <x v="89"/>
    </i>
    <i r="1">
      <x v="168"/>
    </i>
    <i t="default">
      <x v="34"/>
    </i>
    <i t="grand">
      <x/>
    </i>
  </rowItems>
  <colItems count="1">
    <i/>
  </colItems>
  <dataFields count="1">
    <dataField name="Sum of population" fld="5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FDE77E-461C-4C01-A128-0C70DC1106E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B3:D21" firstHeaderRow="1" firstDataRow="1" firstDataCol="2"/>
  <pivotFields count="10">
    <pivotField compact="0" outline="0" showAll="0"/>
    <pivotField compact="0" outline="0" showAll="0"/>
    <pivotField axis="axisRow" compact="0" outline="0" showAll="0">
      <items count="3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x="30"/>
        <item x="31"/>
        <item h="1" x="32"/>
        <item h="1" x="33"/>
        <item h="1" x="34"/>
        <item h="1" x="35"/>
        <item t="default"/>
      </items>
    </pivotField>
    <pivotField axis="axisRow" compact="0" outline="0" showAll="0">
      <items count="171">
        <item x="169"/>
        <item x="99"/>
        <item x="77"/>
        <item x="107"/>
        <item x="164"/>
        <item x="37"/>
        <item x="122"/>
        <item x="66"/>
        <item x="134"/>
        <item x="80"/>
        <item x="3"/>
        <item x="45"/>
        <item x="118"/>
        <item x="95"/>
        <item x="68"/>
        <item x="125"/>
        <item x="39"/>
        <item x="4"/>
        <item x="105"/>
        <item x="135"/>
        <item x="36"/>
        <item x="162"/>
        <item x="15"/>
        <item x="16"/>
        <item x="115"/>
        <item x="130"/>
        <item x="62"/>
        <item x="48"/>
        <item x="94"/>
        <item x="132"/>
        <item x="165"/>
        <item x="167"/>
        <item x="32"/>
        <item x="33"/>
        <item x="142"/>
        <item x="88"/>
        <item x="98"/>
        <item x="0"/>
        <item x="30"/>
        <item x="127"/>
        <item x="128"/>
        <item x="97"/>
        <item x="141"/>
        <item x="17"/>
        <item x="143"/>
        <item x="114"/>
        <item x="90"/>
        <item x="78"/>
        <item x="50"/>
        <item x="5"/>
        <item x="86"/>
        <item x="82"/>
        <item x="113"/>
        <item x="51"/>
        <item x="145"/>
        <item x="38"/>
        <item x="11"/>
        <item x="64"/>
        <item x="65"/>
        <item x="21"/>
        <item x="22"/>
        <item x="23"/>
        <item x="25"/>
        <item x="24"/>
        <item x="35"/>
        <item x="27"/>
        <item x="110"/>
        <item x="112"/>
        <item x="63"/>
        <item x="111"/>
        <item x="108"/>
        <item x="109"/>
        <item x="58"/>
        <item x="146"/>
        <item x="129"/>
        <item x="10"/>
        <item x="160"/>
        <item x="6"/>
        <item x="12"/>
        <item x="56"/>
        <item x="73"/>
        <item x="72"/>
        <item x="71"/>
        <item x="59"/>
        <item x="29"/>
        <item x="157"/>
        <item x="69"/>
        <item x="92"/>
        <item x="104"/>
        <item x="166"/>
        <item x="46"/>
        <item x="18"/>
        <item x="119"/>
        <item x="76"/>
        <item x="83"/>
        <item x="91"/>
        <item x="8"/>
        <item x="75"/>
        <item x="61"/>
        <item x="159"/>
        <item x="161"/>
        <item x="7"/>
        <item x="40"/>
        <item x="154"/>
        <item x="120"/>
        <item x="87"/>
        <item x="31"/>
        <item x="26"/>
        <item x="103"/>
        <item x="101"/>
        <item x="102"/>
        <item x="147"/>
        <item x="74"/>
        <item x="106"/>
        <item x="67"/>
        <item x="53"/>
        <item x="13"/>
        <item x="14"/>
        <item x="96"/>
        <item x="84"/>
        <item x="19"/>
        <item x="28"/>
        <item x="152"/>
        <item x="153"/>
        <item x="126"/>
        <item x="1"/>
        <item x="155"/>
        <item x="81"/>
        <item x="121"/>
        <item x="140"/>
        <item x="156"/>
        <item x="85"/>
        <item x="100"/>
        <item x="138"/>
        <item x="34"/>
        <item x="49"/>
        <item x="52"/>
        <item x="43"/>
        <item x="89"/>
        <item x="93"/>
        <item x="148"/>
        <item x="54"/>
        <item x="124"/>
        <item x="133"/>
        <item x="139"/>
        <item x="47"/>
        <item x="9"/>
        <item x="20"/>
        <item x="136"/>
        <item x="137"/>
        <item x="42"/>
        <item x="41"/>
        <item x="60"/>
        <item x="117"/>
        <item x="44"/>
        <item x="57"/>
        <item x="55"/>
        <item x="144"/>
        <item x="79"/>
        <item x="149"/>
        <item x="123"/>
        <item x="70"/>
        <item x="131"/>
        <item x="2"/>
        <item x="150"/>
        <item x="151"/>
        <item x="116"/>
        <item x="158"/>
        <item x="163"/>
        <item x="16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3"/>
  </rowFields>
  <rowItems count="18">
    <i>
      <x/>
      <x v="37"/>
    </i>
    <i r="1">
      <x v="125"/>
    </i>
    <i r="1">
      <x v="163"/>
    </i>
    <i t="default">
      <x/>
    </i>
    <i>
      <x v="16"/>
      <x v="35"/>
    </i>
    <i r="1">
      <x v="46"/>
    </i>
    <i r="1">
      <x v="95"/>
    </i>
    <i r="1">
      <x v="138"/>
    </i>
    <i t="default">
      <x v="16"/>
    </i>
    <i>
      <x v="30"/>
      <x v="73"/>
    </i>
    <i r="1">
      <x v="111"/>
    </i>
    <i r="1">
      <x v="140"/>
    </i>
    <i t="default">
      <x v="30"/>
    </i>
    <i>
      <x v="31"/>
      <x v="159"/>
    </i>
    <i r="1">
      <x v="164"/>
    </i>
    <i r="1">
      <x v="165"/>
    </i>
    <i t="default">
      <x v="31"/>
    </i>
    <i t="grand">
      <x/>
    </i>
  </rowItems>
  <colItems count="1">
    <i/>
  </colItems>
  <dataFields count="1">
    <dataField name="Sum of population" fld="5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FE90D2-8011-4F5A-8694-85B1EAAA929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C37" firstHeaderRow="1" firstDataRow="1" firstDataCol="2"/>
  <pivotFields count="10">
    <pivotField compact="0" outline="0" showAll="0"/>
    <pivotField compact="0" outline="0" showAll="0"/>
    <pivotField axis="axisRow" compact="0" outline="0" showAll="0">
      <items count="37">
        <item h="1" x="0"/>
        <item h="1" x="1"/>
        <item h="1" x="2"/>
        <item x="3"/>
        <item x="4"/>
        <item x="5"/>
        <item x="6"/>
        <item h="1" x="7"/>
        <item h="1" x="8"/>
        <item h="1" x="9"/>
        <item h="1" x="10"/>
        <item h="1" x="11"/>
        <item h="1" x="12"/>
        <item h="1" x="13"/>
        <item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t="default"/>
      </items>
    </pivotField>
    <pivotField axis="axisRow" compact="0" outline="0" showAll="0">
      <items count="171">
        <item x="169"/>
        <item x="99"/>
        <item x="77"/>
        <item x="107"/>
        <item x="164"/>
        <item x="37"/>
        <item x="122"/>
        <item x="66"/>
        <item x="134"/>
        <item x="80"/>
        <item x="3"/>
        <item x="45"/>
        <item x="118"/>
        <item x="95"/>
        <item x="68"/>
        <item x="125"/>
        <item x="39"/>
        <item x="4"/>
        <item x="105"/>
        <item x="135"/>
        <item x="36"/>
        <item x="162"/>
        <item x="15"/>
        <item x="16"/>
        <item x="115"/>
        <item x="130"/>
        <item x="62"/>
        <item x="48"/>
        <item x="94"/>
        <item x="132"/>
        <item x="165"/>
        <item x="167"/>
        <item x="32"/>
        <item x="33"/>
        <item x="142"/>
        <item x="88"/>
        <item x="98"/>
        <item x="0"/>
        <item x="30"/>
        <item x="127"/>
        <item x="128"/>
        <item x="97"/>
        <item x="141"/>
        <item x="17"/>
        <item x="143"/>
        <item x="114"/>
        <item x="90"/>
        <item x="78"/>
        <item x="50"/>
        <item x="5"/>
        <item x="86"/>
        <item x="82"/>
        <item x="113"/>
        <item x="51"/>
        <item x="145"/>
        <item x="38"/>
        <item x="11"/>
        <item x="64"/>
        <item x="65"/>
        <item x="21"/>
        <item x="22"/>
        <item x="23"/>
        <item x="25"/>
        <item x="24"/>
        <item x="35"/>
        <item x="27"/>
        <item x="110"/>
        <item x="112"/>
        <item x="63"/>
        <item x="111"/>
        <item x="108"/>
        <item x="109"/>
        <item x="58"/>
        <item x="146"/>
        <item x="129"/>
        <item x="10"/>
        <item x="160"/>
        <item x="6"/>
        <item x="12"/>
        <item x="56"/>
        <item x="73"/>
        <item x="72"/>
        <item x="71"/>
        <item x="59"/>
        <item x="29"/>
        <item x="157"/>
        <item x="69"/>
        <item x="92"/>
        <item x="104"/>
        <item x="166"/>
        <item x="46"/>
        <item x="18"/>
        <item x="119"/>
        <item x="76"/>
        <item x="83"/>
        <item x="91"/>
        <item x="8"/>
        <item x="75"/>
        <item x="61"/>
        <item x="159"/>
        <item x="161"/>
        <item x="7"/>
        <item x="40"/>
        <item x="154"/>
        <item x="120"/>
        <item x="87"/>
        <item x="31"/>
        <item x="26"/>
        <item x="103"/>
        <item x="101"/>
        <item x="102"/>
        <item x="147"/>
        <item x="74"/>
        <item x="106"/>
        <item x="67"/>
        <item x="53"/>
        <item x="13"/>
        <item x="14"/>
        <item x="96"/>
        <item x="84"/>
        <item x="19"/>
        <item x="28"/>
        <item x="152"/>
        <item x="153"/>
        <item x="126"/>
        <item x="1"/>
        <item x="155"/>
        <item x="81"/>
        <item x="121"/>
        <item x="140"/>
        <item x="156"/>
        <item x="85"/>
        <item x="100"/>
        <item x="138"/>
        <item x="34"/>
        <item x="49"/>
        <item x="52"/>
        <item x="43"/>
        <item x="89"/>
        <item x="93"/>
        <item x="148"/>
        <item x="54"/>
        <item x="124"/>
        <item x="133"/>
        <item x="139"/>
        <item x="47"/>
        <item x="9"/>
        <item x="20"/>
        <item x="136"/>
        <item x="137"/>
        <item x="42"/>
        <item x="41"/>
        <item x="60"/>
        <item x="117"/>
        <item x="44"/>
        <item x="57"/>
        <item x="55"/>
        <item x="144"/>
        <item x="79"/>
        <item x="149"/>
        <item x="123"/>
        <item x="70"/>
        <item x="131"/>
        <item x="2"/>
        <item x="150"/>
        <item x="151"/>
        <item x="116"/>
        <item x="158"/>
        <item x="163"/>
        <item x="16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>
      <items count="27">
        <item x="0"/>
        <item x="1"/>
        <item x="2"/>
        <item x="3"/>
        <item x="5"/>
        <item x="6"/>
        <item x="8"/>
        <item x="11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7"/>
        <item x="22"/>
        <item x="23"/>
        <item x="24"/>
        <item x="25"/>
        <item x="4"/>
        <item t="default"/>
      </items>
    </pivotField>
    <pivotField compact="0" outline="0" showAll="0"/>
    <pivotField compact="0" outline="0" showAll="0"/>
  </pivotFields>
  <rowFields count="2">
    <field x="2"/>
    <field x="3"/>
  </rowFields>
  <rowItems count="34">
    <i>
      <x v="3"/>
      <x v="22"/>
    </i>
    <i r="1">
      <x v="23"/>
    </i>
    <i r="1">
      <x v="43"/>
    </i>
    <i r="1">
      <x v="56"/>
    </i>
    <i r="1">
      <x v="78"/>
    </i>
    <i r="1">
      <x v="91"/>
    </i>
    <i r="1">
      <x v="116"/>
    </i>
    <i r="1">
      <x v="117"/>
    </i>
    <i r="1">
      <x v="120"/>
    </i>
    <i r="1">
      <x v="147"/>
    </i>
    <i t="default">
      <x v="3"/>
    </i>
    <i>
      <x v="4"/>
      <x v="43"/>
    </i>
    <i r="1">
      <x v="56"/>
    </i>
    <i r="1">
      <x v="116"/>
    </i>
    <i t="default">
      <x v="4"/>
    </i>
    <i>
      <x v="5"/>
      <x v="59"/>
    </i>
    <i r="1">
      <x v="60"/>
    </i>
    <i r="1">
      <x v="61"/>
    </i>
    <i r="1">
      <x v="62"/>
    </i>
    <i r="1">
      <x v="63"/>
    </i>
    <i t="default">
      <x v="5"/>
    </i>
    <i>
      <x v="6"/>
      <x v="59"/>
    </i>
    <i r="1">
      <x v="60"/>
    </i>
    <i r="1">
      <x v="62"/>
    </i>
    <i r="1">
      <x v="63"/>
    </i>
    <i t="default">
      <x v="6"/>
    </i>
    <i>
      <x v="14"/>
      <x v="2"/>
    </i>
    <i r="1">
      <x v="47"/>
    </i>
    <i r="1">
      <x v="93"/>
    </i>
    <i r="1">
      <x v="97"/>
    </i>
    <i r="1">
      <x v="112"/>
    </i>
    <i r="1">
      <x v="158"/>
    </i>
    <i t="default">
      <x v="14"/>
    </i>
    <i t="grand">
      <x/>
    </i>
  </rowItems>
  <colItems count="1">
    <i/>
  </colItems>
  <dataFields count="1">
    <dataField name="Sum of population" fld="5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3FA722-C376-4525-8B29-92607A100024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B40" firstHeaderRow="1" firstDataRow="1" firstDataCol="1"/>
  <pivotFields count="10">
    <pivotField compact="0" outline="0" showAll="0"/>
    <pivotField compact="0" outline="0" showAll="0"/>
    <pivotField axis="axisRow" compact="0" outline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>
      <items count="171">
        <item x="169"/>
        <item x="99"/>
        <item x="77"/>
        <item x="107"/>
        <item x="164"/>
        <item x="37"/>
        <item x="122"/>
        <item x="66"/>
        <item x="134"/>
        <item x="80"/>
        <item x="3"/>
        <item x="45"/>
        <item x="118"/>
        <item x="95"/>
        <item x="68"/>
        <item x="125"/>
        <item x="39"/>
        <item x="4"/>
        <item x="105"/>
        <item x="135"/>
        <item x="36"/>
        <item x="162"/>
        <item x="15"/>
        <item x="16"/>
        <item x="115"/>
        <item x="130"/>
        <item x="62"/>
        <item x="48"/>
        <item x="94"/>
        <item x="132"/>
        <item x="165"/>
        <item x="167"/>
        <item x="32"/>
        <item x="33"/>
        <item x="142"/>
        <item x="88"/>
        <item x="98"/>
        <item x="0"/>
        <item x="30"/>
        <item x="127"/>
        <item x="128"/>
        <item x="97"/>
        <item x="141"/>
        <item x="17"/>
        <item x="143"/>
        <item x="114"/>
        <item x="90"/>
        <item x="78"/>
        <item x="50"/>
        <item x="5"/>
        <item x="86"/>
        <item x="82"/>
        <item x="113"/>
        <item x="51"/>
        <item x="145"/>
        <item x="38"/>
        <item x="11"/>
        <item x="64"/>
        <item x="65"/>
        <item x="21"/>
        <item x="22"/>
        <item x="23"/>
        <item x="25"/>
        <item x="24"/>
        <item x="35"/>
        <item x="27"/>
        <item x="110"/>
        <item x="112"/>
        <item x="63"/>
        <item x="111"/>
        <item x="108"/>
        <item x="109"/>
        <item x="58"/>
        <item x="146"/>
        <item x="129"/>
        <item x="10"/>
        <item x="160"/>
        <item x="6"/>
        <item x="12"/>
        <item x="56"/>
        <item x="73"/>
        <item x="72"/>
        <item x="71"/>
        <item x="59"/>
        <item x="29"/>
        <item x="157"/>
        <item x="69"/>
        <item x="92"/>
        <item x="104"/>
        <item x="166"/>
        <item x="46"/>
        <item x="18"/>
        <item x="119"/>
        <item x="76"/>
        <item x="83"/>
        <item x="91"/>
        <item x="8"/>
        <item x="75"/>
        <item x="61"/>
        <item x="159"/>
        <item x="161"/>
        <item x="7"/>
        <item x="40"/>
        <item x="154"/>
        <item x="120"/>
        <item x="87"/>
        <item x="31"/>
        <item x="26"/>
        <item x="103"/>
        <item x="101"/>
        <item x="102"/>
        <item x="147"/>
        <item x="74"/>
        <item x="106"/>
        <item x="67"/>
        <item x="53"/>
        <item x="13"/>
        <item x="14"/>
        <item x="96"/>
        <item x="84"/>
        <item x="19"/>
        <item x="28"/>
        <item x="152"/>
        <item x="153"/>
        <item x="126"/>
        <item x="1"/>
        <item x="155"/>
        <item x="81"/>
        <item x="121"/>
        <item x="140"/>
        <item x="156"/>
        <item x="85"/>
        <item x="100"/>
        <item x="138"/>
        <item x="34"/>
        <item x="49"/>
        <item x="52"/>
        <item x="43"/>
        <item x="89"/>
        <item x="93"/>
        <item x="148"/>
        <item x="54"/>
        <item x="124"/>
        <item x="133"/>
        <item x="139"/>
        <item x="47"/>
        <item x="9"/>
        <item x="20"/>
        <item x="136"/>
        <item x="137"/>
        <item x="42"/>
        <item x="41"/>
        <item x="60"/>
        <item x="117"/>
        <item x="44"/>
        <item x="57"/>
        <item x="55"/>
        <item x="144"/>
        <item x="79"/>
        <item x="149"/>
        <item x="123"/>
        <item x="70"/>
        <item x="131"/>
        <item x="2"/>
        <item x="150"/>
        <item x="151"/>
        <item x="116"/>
        <item x="158"/>
        <item x="163"/>
        <item x="16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>
      <items count="27">
        <item x="0"/>
        <item x="1"/>
        <item x="2"/>
        <item x="3"/>
        <item x="5"/>
        <item x="6"/>
        <item x="8"/>
        <item x="11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7"/>
        <item x="22"/>
        <item x="23"/>
        <item x="24"/>
        <item x="25"/>
        <item x="4"/>
        <item t="default"/>
      </items>
    </pivotField>
    <pivotField compact="0" outline="0" showAll="0"/>
    <pivotField compact="0" outline="0" showAll="0"/>
  </pivotFields>
  <rowFields count="1">
    <field x="2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Items count="1">
    <i/>
  </colItems>
  <dataFields count="1">
    <dataField name="Sum of population" fld="5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1809179-4116-4BEC-9547-F5F093F9D90B}" name="Table3" displayName="Table3" ref="A1:J3413" totalsRowShown="0">
  <autoFilter ref="A1:J3413" xr:uid="{11809179-4116-4BEC-9547-F5F093F9D90B}"/>
  <sortState xmlns:xlrd2="http://schemas.microsoft.com/office/spreadsheetml/2017/richdata2" ref="A2:J3413">
    <sortCondition ref="B1:B3413"/>
  </sortState>
  <tableColumns count="10">
    <tableColumn id="1" xr3:uid="{266AF21A-D2B0-4E83-92F3-E3E0221AE15A}" name="Statistic Label" dataDxfId="17"/>
    <tableColumn id="2" xr3:uid="{82133949-1E36-43C0-8A16-F9A214BA25BF}" name="Electoral Division" dataDxfId="16"/>
    <tableColumn id="3" xr3:uid="{3C3AAF00-CF56-45F4-AEBE-5D884B81AA14}" name="county" dataDxfId="15"/>
    <tableColumn id="4" xr3:uid="{412F6F70-5C6A-4CC0-8E4F-15E9375DD701}" name="local electoral area" dataDxfId="14"/>
    <tableColumn id="5" xr3:uid="{50F40F78-46A5-4EBF-979D-045AF557BF77}" name="postcode" dataDxfId="13"/>
    <tableColumn id="6" xr3:uid="{2135A3D2-BEEF-4EC8-9458-527F0BA86EAA}" name="population" dataDxfId="12"/>
    <tableColumn id="7" xr3:uid="{0A7EF9B4-B884-441E-9E8C-3D572BEB36F2}" name="duplicates (name)">
      <calculatedColumnFormula>COUNTIF(B:B,B2)&gt;1</calculatedColumnFormula>
    </tableColumn>
    <tableColumn id="8" xr3:uid="{CDD9B5D6-76F8-4A67-9BCE-E9F8FB4CEBE7}" name="constituency (current)"/>
    <tableColumn id="9" xr3:uid="{303B0B41-A238-4337-9A8F-594785DE3D00}" name="duplicates postcode" dataDxfId="11">
      <calculatedColumnFormula>COUNTIF(E:E,E2)&gt;1</calculatedColumnFormula>
    </tableColumn>
    <tableColumn id="10" xr3:uid="{8CA97CB2-82F3-4B7A-9247-244F0C0837F2}" name="New planned constituency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C614B61-4122-499E-8C0B-E262D6B43730}" name="Table2" displayName="Table2" ref="J3:O7" totalsRowShown="0" headerRowDxfId="10">
  <autoFilter ref="J3:O7" xr:uid="{5C614B61-4122-499E-8C0B-E262D6B43730}"/>
  <tableColumns count="6">
    <tableColumn id="1" xr3:uid="{52B15E5C-2E7F-4F4F-A670-13E2D0464408}" name="aims" dataDxfId="9"/>
    <tableColumn id="2" xr3:uid="{55B30F9D-1E71-4409-BDAA-5159C6F344CA}" name="28000"/>
    <tableColumn id="3" xr3:uid="{27DD6DF6-5BDA-491C-92B5-74C87333C697}" name="29000"/>
    <tableColumn id="4" xr3:uid="{67102837-90B7-4ED8-98A4-56E5D2C32A56}" name="29500"/>
    <tableColumn id="5" xr3:uid="{908B4893-4281-443C-AC9D-E675D6DB23A6}" name="30000"/>
    <tableColumn id="6" xr3:uid="{B32B2B33-DE05-4F83-935A-A7B7928D5D98}" name="3100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745822A-6AE0-4C37-9271-9F48E8CF4821}" name="Table6" displayName="Table6" ref="S95:Y129" totalsRowShown="0" headerRowDxfId="8" tableBorderDxfId="7">
  <autoFilter ref="S95:Y129" xr:uid="{E745822A-6AE0-4C37-9271-9F48E8CF4821}"/>
  <sortState xmlns:xlrd2="http://schemas.microsoft.com/office/spreadsheetml/2017/richdata2" ref="S96:Y129">
    <sortCondition ref="Y95:Y129"/>
  </sortState>
  <tableColumns count="7">
    <tableColumn id="1" xr3:uid="{20717E2E-8216-47CE-8838-4637D4D4766D}" name="Constituency" dataDxfId="6"/>
    <tableColumn id="2" xr3:uid="{4689B39E-7941-4C1F-8866-30965ACE92D8}" name="MacEoin" dataDxfId="5"/>
    <tableColumn id="3" xr3:uid="{5B1229D5-B95C-4EAC-BEEE-1B35F894042E}" name="MacEoin2" dataDxfId="4"/>
    <tableColumn id="4" xr3:uid="{8739C247-3343-4000-8819-4595F25F8AD6}" name="O’Kelly" dataDxfId="3"/>
    <tableColumn id="5" xr3:uid="{D3CE43AE-6F6D-4D37-AE47-C0041B9D84D0}" name="O’Kelly3" dataDxfId="2"/>
    <tableColumn id="6" xr3:uid="{C5B0B85F-8729-4FA5-89D5-7F080AFD60B0}" name="Nontransferable McCartan only"/>
    <tableColumn id="7" xr3:uid="{8A0767AE-9A64-423B-806B-F695D6DFF62E}" name="Column4" dataDxfId="1">
      <calculatedColumnFormula>100*(X96/M96)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D0DBDF-47A5-4687-BB8C-D1E35D53D2C4}" name="Table1" displayName="Table1" ref="A1:B55" totalsRowShown="0" headerRowDxfId="0">
  <autoFilter ref="A1:B55" xr:uid="{DBD0DBDF-47A5-4687-BB8C-D1E35D53D2C4}"/>
  <sortState xmlns:xlrd2="http://schemas.microsoft.com/office/spreadsheetml/2017/richdata2" ref="A2:B55">
    <sortCondition ref="B1:B55"/>
  </sortState>
  <tableColumns count="2">
    <tableColumn id="1" xr3:uid="{93C91D4C-28BB-4964-BECA-977AE5240544}" name="local electoral areas"/>
    <tableColumn id="2" xr3:uid="{ADA37960-8E3D-4204-8890-92A4145E8D96}" name="Carlow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 /><Relationship Id="rId1" Type="http://schemas.openxmlformats.org/officeDocument/2006/relationships/pivotTable" Target="../pivotTables/pivotTable1.xml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 /><Relationship Id="rId1" Type="http://schemas.openxmlformats.org/officeDocument/2006/relationships/pivotTable" Target="../pivotTables/pivotTable2.xml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 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 /><Relationship Id="rId2" Type="http://schemas.openxmlformats.org/officeDocument/2006/relationships/table" Target="../tables/table2.xml" /><Relationship Id="rId1" Type="http://schemas.openxmlformats.org/officeDocument/2006/relationships/drawing" Target="../drawings/drawing2.xml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841"/>
  <sheetViews>
    <sheetView workbookViewId="0">
      <selection activeCell="G3417" sqref="G3417"/>
    </sheetView>
  </sheetViews>
  <sheetFormatPr defaultRowHeight="15" x14ac:dyDescent="0.2"/>
  <cols>
    <col min="1" max="1" width="16.6796875" bestFit="1" customWidth="1"/>
    <col min="2" max="2" width="14.125" customWidth="1"/>
    <col min="3" max="3" width="14.796875" customWidth="1"/>
    <col min="4" max="4" width="18.83203125" customWidth="1"/>
    <col min="5" max="5" width="8.875" customWidth="1"/>
    <col min="6" max="6" width="13.1796875" customWidth="1"/>
    <col min="7" max="7" width="8.47265625" customWidth="1"/>
    <col min="8" max="9" width="22.734375" customWidth="1"/>
    <col min="10" max="12" width="30.66796875" customWidth="1"/>
    <col min="13" max="14" width="17.890625" bestFit="1" customWidth="1"/>
    <col min="24" max="24" width="15.87109375" bestFit="1" customWidth="1"/>
    <col min="25" max="25" width="22.328125" bestFit="1" customWidth="1"/>
    <col min="26" max="26" width="19.90625" bestFit="1" customWidth="1"/>
    <col min="27" max="27" width="17.890625" bestFit="1" customWidth="1"/>
    <col min="31" max="31" width="21.1171875" customWidth="1"/>
    <col min="43" max="43" width="15.33203125" customWidth="1"/>
  </cols>
  <sheetData>
    <row r="1" spans="1:35" x14ac:dyDescent="0.2">
      <c r="A1" s="6" t="s">
        <v>0</v>
      </c>
      <c r="B1" s="7" t="s">
        <v>1</v>
      </c>
      <c r="C1" s="8" t="s">
        <v>2</v>
      </c>
      <c r="D1" s="8" t="s">
        <v>3</v>
      </c>
      <c r="E1" s="8" t="s">
        <v>4</v>
      </c>
      <c r="F1" s="9" t="s">
        <v>5</v>
      </c>
      <c r="G1" s="9" t="s">
        <v>6</v>
      </c>
      <c r="H1" t="s">
        <v>7</v>
      </c>
      <c r="I1" t="s">
        <v>8</v>
      </c>
      <c r="J1" t="s">
        <v>9</v>
      </c>
    </row>
    <row r="2" spans="1:35" x14ac:dyDescent="0.2">
      <c r="A2" s="2" t="s">
        <v>10</v>
      </c>
      <c r="B2" s="3" t="s">
        <v>11</v>
      </c>
      <c r="C2" s="4" t="s">
        <v>12</v>
      </c>
      <c r="D2" s="4" t="s">
        <v>13</v>
      </c>
      <c r="E2" s="4">
        <v>1012</v>
      </c>
      <c r="F2" s="5">
        <v>1119</v>
      </c>
      <c r="G2" t="b">
        <f>COUNTIF(B:B,B2)&gt;1</f>
        <v>0</v>
      </c>
      <c r="H2" s="43" t="s">
        <v>14</v>
      </c>
      <c r="I2" s="43" t="b">
        <f>COUNTIF(E:E,E2)&gt;1</f>
        <v>0</v>
      </c>
    </row>
    <row r="3" spans="1:35" x14ac:dyDescent="0.2">
      <c r="A3" s="2" t="s">
        <v>10</v>
      </c>
      <c r="B3" s="3" t="s">
        <v>15</v>
      </c>
      <c r="C3" s="4" t="s">
        <v>12</v>
      </c>
      <c r="D3" s="4" t="s">
        <v>13</v>
      </c>
      <c r="E3" s="4">
        <v>1018</v>
      </c>
      <c r="F3" s="5">
        <v>540</v>
      </c>
      <c r="G3" t="b">
        <f>COUNTIF(B:B,B3)&gt;1</f>
        <v>0</v>
      </c>
      <c r="H3" s="43" t="s">
        <v>14</v>
      </c>
      <c r="I3" s="43" t="b">
        <f>COUNTIF(E:E,E3)&gt;1</f>
        <v>0</v>
      </c>
    </row>
    <row r="4" spans="1:35" x14ac:dyDescent="0.2">
      <c r="A4" s="2" t="s">
        <v>10</v>
      </c>
      <c r="B4" s="3" t="s">
        <v>16</v>
      </c>
      <c r="C4" s="4" t="s">
        <v>12</v>
      </c>
      <c r="D4" s="4" t="s">
        <v>13</v>
      </c>
      <c r="E4" s="4">
        <v>1019</v>
      </c>
      <c r="F4" s="5">
        <v>16146</v>
      </c>
      <c r="G4" t="b">
        <f>COUNTIF(B:B,B4)&gt;1</f>
        <v>0</v>
      </c>
      <c r="H4" s="43" t="s">
        <v>14</v>
      </c>
      <c r="I4" s="43" t="b">
        <f>COUNTIF(E:E,E4)&gt;1</f>
        <v>0</v>
      </c>
    </row>
    <row r="5" spans="1:35" x14ac:dyDescent="0.2">
      <c r="A5" s="2" t="s">
        <v>10</v>
      </c>
      <c r="B5" s="3" t="s">
        <v>17</v>
      </c>
      <c r="C5" s="4" t="s">
        <v>12</v>
      </c>
      <c r="D5" s="4" t="s">
        <v>13</v>
      </c>
      <c r="E5" s="4">
        <v>1001</v>
      </c>
      <c r="F5" s="5">
        <v>5100</v>
      </c>
      <c r="G5" t="b">
        <f>COUNTIF(B:B,B5)&gt;1</f>
        <v>0</v>
      </c>
      <c r="H5" s="43" t="s">
        <v>14</v>
      </c>
      <c r="I5" s="43" t="b">
        <f>COUNTIF(E:E,E5)&gt;1</f>
        <v>0</v>
      </c>
      <c r="X5" s="49" t="s">
        <v>2</v>
      </c>
      <c r="Y5" s="49" t="s">
        <v>3</v>
      </c>
      <c r="Z5" s="49" t="s">
        <v>1</v>
      </c>
      <c r="AA5" t="s">
        <v>18</v>
      </c>
      <c r="AG5">
        <v>10102</v>
      </c>
      <c r="AH5" t="s">
        <v>19</v>
      </c>
    </row>
    <row r="6" spans="1:35" x14ac:dyDescent="0.2">
      <c r="A6" s="2" t="s">
        <v>10</v>
      </c>
      <c r="B6" s="3" t="s">
        <v>20</v>
      </c>
      <c r="C6" s="4" t="s">
        <v>12</v>
      </c>
      <c r="D6" s="4" t="s">
        <v>13</v>
      </c>
      <c r="E6" s="4">
        <v>1002</v>
      </c>
      <c r="F6" s="5">
        <v>1665</v>
      </c>
      <c r="G6" t="b">
        <f>COUNTIF(B:B,B6)&gt;1</f>
        <v>0</v>
      </c>
      <c r="H6" s="43" t="s">
        <v>14</v>
      </c>
      <c r="I6" s="43" t="b">
        <f>COUNTIF(E:E,E6)&gt;1</f>
        <v>0</v>
      </c>
      <c r="X6" t="s">
        <v>21</v>
      </c>
      <c r="Y6" t="s">
        <v>22</v>
      </c>
      <c r="AA6">
        <v>51810</v>
      </c>
      <c r="AC6">
        <v>29411.65</v>
      </c>
      <c r="AF6" t="s">
        <v>23</v>
      </c>
      <c r="AG6">
        <v>289051</v>
      </c>
      <c r="AH6">
        <v>299153</v>
      </c>
      <c r="AI6" s="40"/>
    </row>
    <row r="7" spans="1:35" x14ac:dyDescent="0.2">
      <c r="A7" s="2" t="s">
        <v>10</v>
      </c>
      <c r="B7" s="3" t="s">
        <v>24</v>
      </c>
      <c r="C7" s="4" t="s">
        <v>12</v>
      </c>
      <c r="D7" s="4" t="s">
        <v>13</v>
      </c>
      <c r="E7" s="4">
        <v>1027</v>
      </c>
      <c r="F7" s="5">
        <v>624</v>
      </c>
      <c r="G7" t="b">
        <f>COUNTIF(B:B,B7)&gt;1</f>
        <v>1</v>
      </c>
      <c r="H7" s="43" t="s">
        <v>14</v>
      </c>
      <c r="I7" s="43" t="b">
        <f>COUNTIF(E:E,E7)&gt;1</f>
        <v>0</v>
      </c>
      <c r="Y7" t="s">
        <v>25</v>
      </c>
      <c r="AA7">
        <v>47758</v>
      </c>
      <c r="AF7" s="51" t="s">
        <v>26</v>
      </c>
      <c r="AG7" s="39">
        <v>299793</v>
      </c>
    </row>
    <row r="8" spans="1:35" x14ac:dyDescent="0.2">
      <c r="A8" s="2" t="s">
        <v>10</v>
      </c>
      <c r="B8" s="3" t="s">
        <v>27</v>
      </c>
      <c r="C8" s="4" t="s">
        <v>12</v>
      </c>
      <c r="D8" s="4" t="s">
        <v>28</v>
      </c>
      <c r="E8" s="4">
        <v>1011</v>
      </c>
      <c r="F8" s="5">
        <v>412</v>
      </c>
      <c r="G8" t="b">
        <f>COUNTIF(B:B,B8)&gt;1</f>
        <v>0</v>
      </c>
      <c r="H8" s="43" t="s">
        <v>14</v>
      </c>
      <c r="I8" t="b">
        <f>COUNTIF(E:E,E8)&gt;1</f>
        <v>0</v>
      </c>
      <c r="O8" t="s">
        <v>29</v>
      </c>
      <c r="Y8" t="s">
        <v>30</v>
      </c>
      <c r="AA8">
        <v>56692</v>
      </c>
      <c r="AC8">
        <v>629011</v>
      </c>
      <c r="AD8">
        <v>28591.409090909092</v>
      </c>
    </row>
    <row r="9" spans="1:35" x14ac:dyDescent="0.2">
      <c r="A9" s="2" t="s">
        <v>10</v>
      </c>
      <c r="B9" s="3" t="s">
        <v>31</v>
      </c>
      <c r="C9" s="4" t="s">
        <v>12</v>
      </c>
      <c r="D9" s="4" t="s">
        <v>28</v>
      </c>
      <c r="E9" s="4">
        <v>1015</v>
      </c>
      <c r="F9" s="5">
        <v>448</v>
      </c>
      <c r="G9" t="b">
        <f>COUNTIF(B:B,B9)&gt;1</f>
        <v>0</v>
      </c>
      <c r="H9" s="43" t="s">
        <v>14</v>
      </c>
      <c r="I9" s="43" t="b">
        <f>COUNTIF(E:E,E9)&gt;1</f>
        <v>0</v>
      </c>
      <c r="O9" t="s">
        <v>32</v>
      </c>
      <c r="Y9" t="s">
        <v>33</v>
      </c>
      <c r="Z9" t="s">
        <v>34</v>
      </c>
      <c r="AA9">
        <v>1754</v>
      </c>
      <c r="AC9">
        <v>28982</v>
      </c>
    </row>
    <row r="10" spans="1:35" x14ac:dyDescent="0.2">
      <c r="A10" s="2" t="s">
        <v>10</v>
      </c>
      <c r="B10" s="3" t="s">
        <v>35</v>
      </c>
      <c r="C10" s="4" t="s">
        <v>12</v>
      </c>
      <c r="D10" s="4" t="s">
        <v>28</v>
      </c>
      <c r="E10" s="4">
        <v>1016</v>
      </c>
      <c r="F10" s="5">
        <v>349</v>
      </c>
      <c r="G10" t="b">
        <f>COUNTIF(B:B,B10)&gt;1</f>
        <v>0</v>
      </c>
      <c r="H10" s="43" t="s">
        <v>14</v>
      </c>
      <c r="I10" s="43" t="b">
        <f>COUNTIF(E:E,E10)&gt;1</f>
        <v>0</v>
      </c>
      <c r="Z10" t="s">
        <v>36</v>
      </c>
      <c r="AA10">
        <v>12012</v>
      </c>
    </row>
    <row r="11" spans="1:35" x14ac:dyDescent="0.2">
      <c r="A11" s="2" t="s">
        <v>10</v>
      </c>
      <c r="B11" s="3" t="s">
        <v>37</v>
      </c>
      <c r="C11" s="4" t="s">
        <v>12</v>
      </c>
      <c r="D11" s="4" t="s">
        <v>28</v>
      </c>
      <c r="E11" s="4">
        <v>1049</v>
      </c>
      <c r="F11" s="5">
        <v>281</v>
      </c>
      <c r="G11" t="b">
        <f>COUNTIF(B:B,B11)&gt;1</f>
        <v>1</v>
      </c>
      <c r="H11" s="43" t="s">
        <v>14</v>
      </c>
      <c r="I11" s="43" t="b">
        <f>COUNTIF(E:E,E11)&gt;1</f>
        <v>0</v>
      </c>
      <c r="Z11" t="s">
        <v>38</v>
      </c>
      <c r="AA11">
        <v>2834</v>
      </c>
    </row>
    <row r="12" spans="1:35" x14ac:dyDescent="0.2">
      <c r="A12" s="2" t="s">
        <v>10</v>
      </c>
      <c r="B12" s="3" t="s">
        <v>39</v>
      </c>
      <c r="C12" s="4" t="s">
        <v>12</v>
      </c>
      <c r="D12" s="4" t="s">
        <v>28</v>
      </c>
      <c r="E12" s="4">
        <v>1017</v>
      </c>
      <c r="F12" s="5">
        <v>1090</v>
      </c>
      <c r="G12" t="b">
        <f>COUNTIF(B:B,B12)&gt;1</f>
        <v>1</v>
      </c>
      <c r="H12" s="43" t="s">
        <v>14</v>
      </c>
      <c r="I12" s="43" t="b">
        <f>COUNTIF(E:E,E12)&gt;1</f>
        <v>0</v>
      </c>
      <c r="Z12" t="s">
        <v>40</v>
      </c>
      <c r="AA12">
        <v>3176</v>
      </c>
    </row>
    <row r="13" spans="1:35" x14ac:dyDescent="0.2">
      <c r="A13" s="2" t="s">
        <v>10</v>
      </c>
      <c r="B13" s="3" t="s">
        <v>41</v>
      </c>
      <c r="C13" s="4" t="s">
        <v>12</v>
      </c>
      <c r="D13" s="4" t="s">
        <v>28</v>
      </c>
      <c r="E13" s="4">
        <v>1020</v>
      </c>
      <c r="F13" s="5">
        <v>1142</v>
      </c>
      <c r="G13" t="b">
        <f>COUNTIF(B:B,B13)&gt;1</f>
        <v>0</v>
      </c>
      <c r="H13" s="43" t="s">
        <v>14</v>
      </c>
      <c r="I13" s="43" t="b">
        <f>COUNTIF(E:E,E13)&gt;1</f>
        <v>0</v>
      </c>
      <c r="Z13" t="s">
        <v>42</v>
      </c>
      <c r="AA13">
        <v>3572</v>
      </c>
    </row>
    <row r="14" spans="1:35" x14ac:dyDescent="0.2">
      <c r="A14" s="2" t="s">
        <v>10</v>
      </c>
      <c r="B14" s="3" t="s">
        <v>43</v>
      </c>
      <c r="C14" s="4" t="s">
        <v>12</v>
      </c>
      <c r="D14" s="4" t="s">
        <v>28</v>
      </c>
      <c r="E14" s="4">
        <v>1050</v>
      </c>
      <c r="F14" s="5">
        <v>215</v>
      </c>
      <c r="G14" t="b">
        <f>COUNTIF(B:B,B14)&gt;1</f>
        <v>0</v>
      </c>
      <c r="H14" s="43" t="s">
        <v>14</v>
      </c>
      <c r="I14" s="43" t="b">
        <f>COUNTIF(E:E,E14)&gt;1</f>
        <v>0</v>
      </c>
      <c r="Z14" t="s">
        <v>44</v>
      </c>
      <c r="AA14">
        <v>2309</v>
      </c>
      <c r="AC14">
        <v>45512</v>
      </c>
    </row>
    <row r="15" spans="1:35" x14ac:dyDescent="0.2">
      <c r="A15" s="2" t="s">
        <v>10</v>
      </c>
      <c r="B15" s="3" t="s">
        <v>45</v>
      </c>
      <c r="C15" s="4" t="s">
        <v>12</v>
      </c>
      <c r="D15" s="4" t="s">
        <v>28</v>
      </c>
      <c r="E15" s="4">
        <v>1022</v>
      </c>
      <c r="F15" s="5">
        <v>558</v>
      </c>
      <c r="G15" t="b">
        <f>COUNTIF(B:B,B15)&gt;1</f>
        <v>0</v>
      </c>
      <c r="H15" s="43" t="s">
        <v>14</v>
      </c>
      <c r="I15" s="43" t="b">
        <f>COUNTIF(E:E,E15)&gt;1</f>
        <v>0</v>
      </c>
      <c r="Z15" t="s">
        <v>46</v>
      </c>
      <c r="AA15">
        <v>5676</v>
      </c>
      <c r="AC15">
        <v>43049</v>
      </c>
    </row>
    <row r="16" spans="1:35" x14ac:dyDescent="0.2">
      <c r="A16" s="2" t="s">
        <v>10</v>
      </c>
      <c r="B16" s="3" t="s">
        <v>47</v>
      </c>
      <c r="C16" s="4" t="s">
        <v>12</v>
      </c>
      <c r="D16" s="4" t="s">
        <v>28</v>
      </c>
      <c r="E16" s="4">
        <v>1024</v>
      </c>
      <c r="F16" s="5">
        <v>857</v>
      </c>
      <c r="G16" t="b">
        <f>COUNTIF(B:B,B16)&gt;1</f>
        <v>0</v>
      </c>
      <c r="H16" s="43" t="s">
        <v>14</v>
      </c>
      <c r="I16" s="43" t="b">
        <f>COUNTIF(E:E,E16)&gt;1</f>
        <v>0</v>
      </c>
      <c r="Z16" t="s">
        <v>48</v>
      </c>
      <c r="AA16">
        <v>3729</v>
      </c>
      <c r="AC16">
        <v>54610</v>
      </c>
    </row>
    <row r="17" spans="1:31" x14ac:dyDescent="0.2">
      <c r="A17" s="2" t="s">
        <v>10</v>
      </c>
      <c r="B17" s="3" t="s">
        <v>49</v>
      </c>
      <c r="C17" s="4" t="s">
        <v>12</v>
      </c>
      <c r="D17" s="4" t="s">
        <v>28</v>
      </c>
      <c r="E17" s="4">
        <v>1025</v>
      </c>
      <c r="F17" s="5">
        <v>642</v>
      </c>
      <c r="G17" t="b">
        <f>COUNTIF(B:B,B17)&gt;1</f>
        <v>0</v>
      </c>
      <c r="H17" s="43" t="s">
        <v>14</v>
      </c>
      <c r="I17" s="43" t="b">
        <f>COUNTIF(E:E,E17)&gt;1</f>
        <v>0</v>
      </c>
      <c r="Z17" t="s">
        <v>50</v>
      </c>
      <c r="AA17">
        <v>4110</v>
      </c>
      <c r="AC17">
        <v>2823</v>
      </c>
      <c r="AD17">
        <v>145994</v>
      </c>
      <c r="AE17">
        <v>29198.799999999999</v>
      </c>
    </row>
    <row r="18" spans="1:31" x14ac:dyDescent="0.2">
      <c r="A18" s="2" t="s">
        <v>10</v>
      </c>
      <c r="B18" s="3" t="s">
        <v>51</v>
      </c>
      <c r="C18" s="4" t="s">
        <v>12</v>
      </c>
      <c r="D18" s="4" t="s">
        <v>28</v>
      </c>
      <c r="E18" s="4">
        <v>1051</v>
      </c>
      <c r="F18" s="5">
        <v>387</v>
      </c>
      <c r="G18" t="b">
        <f>COUNTIF(B:B,B18)&gt;1</f>
        <v>1</v>
      </c>
      <c r="H18" s="43" t="s">
        <v>14</v>
      </c>
      <c r="I18" s="43" t="b">
        <f>COUNTIF(E:E,E18)&gt;1</f>
        <v>0</v>
      </c>
      <c r="M18" t="s">
        <v>52</v>
      </c>
      <c r="N18" s="5">
        <v>1956</v>
      </c>
      <c r="S18" t="s">
        <v>53</v>
      </c>
      <c r="T18" t="s">
        <v>54</v>
      </c>
      <c r="Z18" t="s">
        <v>55</v>
      </c>
      <c r="AA18">
        <v>1448</v>
      </c>
    </row>
    <row r="19" spans="1:31" x14ac:dyDescent="0.2">
      <c r="A19" s="2" t="s">
        <v>10</v>
      </c>
      <c r="B19" s="3" t="s">
        <v>56</v>
      </c>
      <c r="C19" s="4" t="s">
        <v>12</v>
      </c>
      <c r="D19" s="4" t="s">
        <v>28</v>
      </c>
      <c r="E19" s="4">
        <v>1030</v>
      </c>
      <c r="F19" s="5">
        <v>448</v>
      </c>
      <c r="G19" t="b">
        <f>COUNTIF(B:B,B19)&gt;1</f>
        <v>0</v>
      </c>
      <c r="H19" s="43" t="s">
        <v>14</v>
      </c>
      <c r="I19" s="43" t="b">
        <f>COUNTIF(E:E,E19)&gt;1</f>
        <v>0</v>
      </c>
      <c r="M19" t="s">
        <v>57</v>
      </c>
      <c r="N19" s="5">
        <v>8095</v>
      </c>
      <c r="P19" t="s">
        <v>53</v>
      </c>
      <c r="Q19" s="39">
        <v>222333</v>
      </c>
      <c r="S19" s="40">
        <f>Q19</f>
        <v>222333</v>
      </c>
      <c r="T19" s="40">
        <f>Q20</f>
        <v>358898</v>
      </c>
      <c r="Z19" t="s">
        <v>58</v>
      </c>
      <c r="AA19">
        <v>2673</v>
      </c>
    </row>
    <row r="20" spans="1:31" x14ac:dyDescent="0.2">
      <c r="A20" s="2" t="s">
        <v>10</v>
      </c>
      <c r="B20" s="3" t="s">
        <v>59</v>
      </c>
      <c r="C20" s="4" t="s">
        <v>12</v>
      </c>
      <c r="D20" s="4" t="s">
        <v>28</v>
      </c>
      <c r="E20" s="4">
        <v>1052</v>
      </c>
      <c r="F20" s="5">
        <v>355</v>
      </c>
      <c r="G20" t="b">
        <f>COUNTIF(B:B,B20)&gt;1</f>
        <v>1</v>
      </c>
      <c r="H20" s="43" t="s">
        <v>14</v>
      </c>
      <c r="I20" s="43" t="b">
        <f>COUNTIF(E:E,E20)&gt;1</f>
        <v>0</v>
      </c>
      <c r="M20" t="s">
        <v>60</v>
      </c>
      <c r="N20" s="5">
        <v>3257</v>
      </c>
      <c r="P20" t="s">
        <v>54</v>
      </c>
      <c r="Q20" s="39">
        <v>358898</v>
      </c>
      <c r="S20">
        <f>R23</f>
        <v>150662</v>
      </c>
      <c r="T20">
        <f>R24</f>
        <v>341278</v>
      </c>
      <c r="Z20" t="s">
        <v>61</v>
      </c>
      <c r="AA20">
        <v>2873</v>
      </c>
    </row>
    <row r="21" spans="1:31" x14ac:dyDescent="0.2">
      <c r="A21" s="2" t="s">
        <v>10</v>
      </c>
      <c r="B21" s="3" t="s">
        <v>62</v>
      </c>
      <c r="C21" s="4" t="s">
        <v>12</v>
      </c>
      <c r="D21" s="4" t="s">
        <v>28</v>
      </c>
      <c r="E21" s="4">
        <v>1032</v>
      </c>
      <c r="F21" s="5">
        <v>1674</v>
      </c>
      <c r="G21" t="b">
        <f>COUNTIF(B:B,B21)&gt;1</f>
        <v>0</v>
      </c>
      <c r="H21" s="43" t="s">
        <v>14</v>
      </c>
      <c r="I21" s="43" t="b">
        <f>COUNTIF(E:E,E21)&gt;1</f>
        <v>0</v>
      </c>
      <c r="M21" t="s">
        <v>63</v>
      </c>
      <c r="N21" s="5">
        <v>1324</v>
      </c>
      <c r="S21" s="40">
        <f>S19-S20</f>
        <v>71671</v>
      </c>
      <c r="T21" s="40">
        <f>T19-T20</f>
        <v>17620</v>
      </c>
      <c r="U21" s="40">
        <f>S21+T21</f>
        <v>89291</v>
      </c>
      <c r="Z21" t="s">
        <v>64</v>
      </c>
      <c r="AA21">
        <v>2795</v>
      </c>
    </row>
    <row r="22" spans="1:31" x14ac:dyDescent="0.2">
      <c r="A22" s="2" t="s">
        <v>10</v>
      </c>
      <c r="B22" s="3" t="s">
        <v>65</v>
      </c>
      <c r="C22" s="4" t="s">
        <v>12</v>
      </c>
      <c r="D22" s="4" t="s">
        <v>28</v>
      </c>
      <c r="E22" s="4">
        <v>1053</v>
      </c>
      <c r="F22" s="5">
        <v>421</v>
      </c>
      <c r="G22" t="b">
        <f>COUNTIF(B:B,B22)&gt;1</f>
        <v>0</v>
      </c>
      <c r="H22" s="43" t="s">
        <v>14</v>
      </c>
      <c r="I22" s="43" t="b">
        <f>COUNTIF(E:E,E22)&gt;1</f>
        <v>0</v>
      </c>
      <c r="M22" t="s">
        <v>66</v>
      </c>
      <c r="N22" s="5">
        <v>2829</v>
      </c>
      <c r="Z22" t="s">
        <v>67</v>
      </c>
      <c r="AA22">
        <v>3336</v>
      </c>
    </row>
    <row r="23" spans="1:31" x14ac:dyDescent="0.2">
      <c r="A23" s="2" t="s">
        <v>10</v>
      </c>
      <c r="B23" s="3" t="s">
        <v>68</v>
      </c>
      <c r="C23" s="4" t="s">
        <v>12</v>
      </c>
      <c r="D23" s="4" t="s">
        <v>28</v>
      </c>
      <c r="E23" s="4">
        <v>1033</v>
      </c>
      <c r="F23" s="5">
        <v>725</v>
      </c>
      <c r="G23" t="b">
        <f>COUNTIF(B:B,B23)&gt;1</f>
        <v>0</v>
      </c>
      <c r="H23" s="43" t="s">
        <v>14</v>
      </c>
      <c r="I23" s="43" t="b">
        <f>COUNTIF(E:E,E23)&gt;1</f>
        <v>0</v>
      </c>
      <c r="M23" t="s">
        <v>69</v>
      </c>
      <c r="N23" s="5">
        <v>4783</v>
      </c>
      <c r="P23" t="s">
        <v>70</v>
      </c>
      <c r="R23">
        <v>150662</v>
      </c>
      <c r="Z23" t="s">
        <v>71</v>
      </c>
      <c r="AA23">
        <v>4023</v>
      </c>
    </row>
    <row r="24" spans="1:31" x14ac:dyDescent="0.2">
      <c r="A24" s="2" t="s">
        <v>10</v>
      </c>
      <c r="B24" s="3" t="s">
        <v>72</v>
      </c>
      <c r="C24" s="4" t="s">
        <v>12</v>
      </c>
      <c r="D24" s="4" t="s">
        <v>28</v>
      </c>
      <c r="E24" s="4">
        <v>1034</v>
      </c>
      <c r="F24" s="5">
        <v>2944</v>
      </c>
      <c r="G24" t="b">
        <f>COUNTIF(B:B,B24)&gt;1</f>
        <v>0</v>
      </c>
      <c r="H24" s="43" t="s">
        <v>14</v>
      </c>
      <c r="I24" s="43" t="b">
        <f>COUNTIF(E:E,E24)&gt;1</f>
        <v>0</v>
      </c>
      <c r="M24" t="s">
        <v>73</v>
      </c>
      <c r="N24" s="5">
        <v>3236</v>
      </c>
      <c r="P24" t="s">
        <v>74</v>
      </c>
      <c r="R24">
        <v>341278</v>
      </c>
      <c r="Z24" t="s">
        <v>75</v>
      </c>
      <c r="AA24">
        <v>4394</v>
      </c>
    </row>
    <row r="25" spans="1:31" x14ac:dyDescent="0.2">
      <c r="A25" s="2" t="s">
        <v>10</v>
      </c>
      <c r="B25" s="3" t="s">
        <v>76</v>
      </c>
      <c r="C25" s="4" t="s">
        <v>12</v>
      </c>
      <c r="D25" s="4" t="s">
        <v>28</v>
      </c>
      <c r="E25" s="4">
        <v>1036</v>
      </c>
      <c r="F25" s="5">
        <v>902</v>
      </c>
      <c r="G25" t="b">
        <f>COUNTIF(B:B,B25)&gt;1</f>
        <v>1</v>
      </c>
      <c r="H25" s="43" t="s">
        <v>14</v>
      </c>
      <c r="I25" s="43" t="b">
        <f>COUNTIF(E:E,E25)&gt;1</f>
        <v>0</v>
      </c>
      <c r="M25" t="s">
        <v>77</v>
      </c>
      <c r="N25" s="5">
        <v>20538</v>
      </c>
      <c r="R25">
        <v>89291</v>
      </c>
      <c r="Z25" t="s">
        <v>78</v>
      </c>
      <c r="AA25">
        <v>1429</v>
      </c>
    </row>
    <row r="26" spans="1:31" x14ac:dyDescent="0.2">
      <c r="A26" s="2" t="s">
        <v>10</v>
      </c>
      <c r="B26" s="3" t="s">
        <v>79</v>
      </c>
      <c r="C26" s="4" t="s">
        <v>12</v>
      </c>
      <c r="D26" s="4" t="s">
        <v>28</v>
      </c>
      <c r="E26" s="4">
        <v>1037</v>
      </c>
      <c r="F26" s="5">
        <v>608</v>
      </c>
      <c r="G26" t="b">
        <f>COUNTIF(B:B,B26)&gt;1</f>
        <v>0</v>
      </c>
      <c r="H26" s="43" t="s">
        <v>14</v>
      </c>
      <c r="I26" s="43" t="b">
        <f>COUNTIF(E:E,E26)&gt;1</f>
        <v>0</v>
      </c>
      <c r="M26" t="s">
        <v>80</v>
      </c>
      <c r="N26" s="5">
        <v>6008</v>
      </c>
      <c r="Y26" t="s">
        <v>81</v>
      </c>
      <c r="AA26">
        <v>62143</v>
      </c>
    </row>
    <row r="27" spans="1:31" x14ac:dyDescent="0.2">
      <c r="A27" s="2" t="s">
        <v>10</v>
      </c>
      <c r="B27" s="3" t="s">
        <v>82</v>
      </c>
      <c r="C27" s="4" t="s">
        <v>12</v>
      </c>
      <c r="D27" s="4" t="s">
        <v>28</v>
      </c>
      <c r="E27" s="4">
        <v>1038</v>
      </c>
      <c r="F27" s="5">
        <v>138</v>
      </c>
      <c r="G27" t="b">
        <f>COUNTIF(B:B,B27)&gt;1</f>
        <v>0</v>
      </c>
      <c r="H27" s="43" t="s">
        <v>14</v>
      </c>
      <c r="I27" s="43" t="b">
        <f>COUNTIF(E:E,E27)&gt;1</f>
        <v>0</v>
      </c>
      <c r="M27" t="s">
        <v>83</v>
      </c>
      <c r="N27" s="5">
        <v>9070</v>
      </c>
      <c r="Y27" t="s">
        <v>84</v>
      </c>
      <c r="AA27">
        <v>57328</v>
      </c>
    </row>
    <row r="28" spans="1:31" x14ac:dyDescent="0.2">
      <c r="A28" s="2" t="s">
        <v>10</v>
      </c>
      <c r="B28" s="3" t="s">
        <v>85</v>
      </c>
      <c r="C28" s="4" t="s">
        <v>12</v>
      </c>
      <c r="D28" s="4" t="s">
        <v>28</v>
      </c>
      <c r="E28" s="4">
        <v>1039</v>
      </c>
      <c r="F28" s="5">
        <v>431</v>
      </c>
      <c r="G28" t="b">
        <f>COUNTIF(B:B,B28)&gt;1</f>
        <v>0</v>
      </c>
      <c r="H28" s="43" t="s">
        <v>14</v>
      </c>
      <c r="I28" s="43" t="b">
        <f>COUNTIF(E:E,E28)&gt;1</f>
        <v>0</v>
      </c>
      <c r="M28" t="s">
        <v>86</v>
      </c>
      <c r="N28" s="5">
        <v>5856</v>
      </c>
      <c r="Y28" t="s">
        <v>87</v>
      </c>
      <c r="AA28">
        <v>46886</v>
      </c>
    </row>
    <row r="29" spans="1:31" x14ac:dyDescent="0.2">
      <c r="A29" s="2" t="s">
        <v>10</v>
      </c>
      <c r="B29" s="3" t="s">
        <v>88</v>
      </c>
      <c r="C29" s="4" t="s">
        <v>12</v>
      </c>
      <c r="D29" s="4" t="s">
        <v>28</v>
      </c>
      <c r="E29" s="4">
        <v>1041</v>
      </c>
      <c r="F29" s="5">
        <v>296</v>
      </c>
      <c r="G29" t="b">
        <f>COUNTIF(B:B,B29)&gt;1</f>
        <v>0</v>
      </c>
      <c r="H29" s="43" t="s">
        <v>14</v>
      </c>
      <c r="I29" s="43" t="b">
        <f>COUNTIF(E:E,E29)&gt;1</f>
        <v>0</v>
      </c>
      <c r="M29" t="s">
        <v>89</v>
      </c>
      <c r="N29" s="5">
        <v>22339</v>
      </c>
      <c r="Y29" t="s">
        <v>90</v>
      </c>
      <c r="Z29" t="s">
        <v>91</v>
      </c>
      <c r="AA29">
        <v>2990</v>
      </c>
    </row>
    <row r="30" spans="1:31" x14ac:dyDescent="0.2">
      <c r="A30" s="2" t="s">
        <v>10</v>
      </c>
      <c r="B30" s="3" t="s">
        <v>92</v>
      </c>
      <c r="C30" s="4" t="s">
        <v>12</v>
      </c>
      <c r="D30" s="4" t="s">
        <v>28</v>
      </c>
      <c r="E30" s="4">
        <v>1043</v>
      </c>
      <c r="F30" s="5">
        <v>559</v>
      </c>
      <c r="G30" t="b">
        <f>COUNTIF(B:B,B30)&gt;1</f>
        <v>0</v>
      </c>
      <c r="H30" s="43" t="s">
        <v>14</v>
      </c>
      <c r="I30" s="43" t="b">
        <f>COUNTIF(E:E,E30)&gt;1</f>
        <v>0</v>
      </c>
      <c r="M30" s="38" t="s">
        <v>93</v>
      </c>
      <c r="N30" s="38">
        <v>89291</v>
      </c>
      <c r="Z30" t="s">
        <v>94</v>
      </c>
      <c r="AA30">
        <v>2360</v>
      </c>
    </row>
    <row r="31" spans="1:31" x14ac:dyDescent="0.2">
      <c r="A31" s="2" t="s">
        <v>10</v>
      </c>
      <c r="B31" s="3" t="s">
        <v>95</v>
      </c>
      <c r="C31" s="4" t="s">
        <v>12</v>
      </c>
      <c r="D31" s="4" t="s">
        <v>28</v>
      </c>
      <c r="E31" s="4">
        <v>1054</v>
      </c>
      <c r="F31" s="5">
        <v>664</v>
      </c>
      <c r="G31" t="b">
        <f>COUNTIF(B:B,B31)&gt;1</f>
        <v>1</v>
      </c>
      <c r="H31" s="43" t="s">
        <v>14</v>
      </c>
      <c r="I31" s="43" t="b">
        <f>COUNTIF(E:E,E31)&gt;1</f>
        <v>0</v>
      </c>
      <c r="Z31" t="s">
        <v>96</v>
      </c>
      <c r="AA31">
        <v>4172</v>
      </c>
    </row>
    <row r="32" spans="1:31" x14ac:dyDescent="0.2">
      <c r="A32" s="2" t="s">
        <v>10</v>
      </c>
      <c r="B32" s="3" t="s">
        <v>97</v>
      </c>
      <c r="C32" s="4" t="s">
        <v>12</v>
      </c>
      <c r="D32" s="4" t="s">
        <v>98</v>
      </c>
      <c r="E32" s="4">
        <v>1013</v>
      </c>
      <c r="F32" s="5">
        <v>597</v>
      </c>
      <c r="G32" t="b">
        <f>COUNTIF(B:B,B32)&gt;1</f>
        <v>1</v>
      </c>
      <c r="H32" s="43" t="s">
        <v>14</v>
      </c>
      <c r="I32" s="43" t="b">
        <f>COUNTIF(E:E,E32)&gt;1</f>
        <v>0</v>
      </c>
      <c r="Z32" t="s">
        <v>99</v>
      </c>
      <c r="AA32">
        <v>1887</v>
      </c>
    </row>
    <row r="33" spans="1:28" x14ac:dyDescent="0.2">
      <c r="A33" s="2" t="s">
        <v>10</v>
      </c>
      <c r="B33" s="3" t="s">
        <v>100</v>
      </c>
      <c r="C33" s="4" t="s">
        <v>12</v>
      </c>
      <c r="D33" s="4" t="s">
        <v>98</v>
      </c>
      <c r="E33" s="4">
        <v>1014</v>
      </c>
      <c r="F33" s="5">
        <v>741</v>
      </c>
      <c r="G33" t="b">
        <f>COUNTIF(B:B,B33)&gt;1</f>
        <v>0</v>
      </c>
      <c r="H33" s="43" t="s">
        <v>14</v>
      </c>
      <c r="I33" s="43" t="b">
        <f>COUNTIF(E:E,E33)&gt;1</f>
        <v>0</v>
      </c>
      <c r="Z33" t="s">
        <v>101</v>
      </c>
      <c r="AA33">
        <v>3514</v>
      </c>
    </row>
    <row r="34" spans="1:28" x14ac:dyDescent="0.2">
      <c r="A34" s="2" t="s">
        <v>10</v>
      </c>
      <c r="B34" s="3" t="s">
        <v>102</v>
      </c>
      <c r="C34" s="4" t="s">
        <v>12</v>
      </c>
      <c r="D34" s="4" t="s">
        <v>98</v>
      </c>
      <c r="E34" s="4">
        <v>1021</v>
      </c>
      <c r="F34" s="5">
        <v>1099</v>
      </c>
      <c r="G34" t="b">
        <f>COUNTIF(B:B,B34)&gt;1</f>
        <v>0</v>
      </c>
      <c r="H34" s="43" t="s">
        <v>14</v>
      </c>
      <c r="I34" s="43" t="b">
        <f>COUNTIF(E:E,E34)&gt;1</f>
        <v>0</v>
      </c>
      <c r="M34" s="3" t="s">
        <v>103</v>
      </c>
      <c r="N34">
        <v>412</v>
      </c>
      <c r="Z34" t="s">
        <v>104</v>
      </c>
      <c r="AA34">
        <v>3540</v>
      </c>
    </row>
    <row r="35" spans="1:28" x14ac:dyDescent="0.2">
      <c r="A35" s="2" t="s">
        <v>10</v>
      </c>
      <c r="B35" s="3" t="s">
        <v>105</v>
      </c>
      <c r="C35" s="4" t="s">
        <v>12</v>
      </c>
      <c r="D35" s="4" t="s">
        <v>98</v>
      </c>
      <c r="E35" s="4">
        <v>1003</v>
      </c>
      <c r="F35" s="5">
        <v>559</v>
      </c>
      <c r="G35" t="b">
        <f>COUNTIF(B:B,B35)&gt;1</f>
        <v>1</v>
      </c>
      <c r="H35" s="43" t="s">
        <v>14</v>
      </c>
      <c r="I35" s="43" t="b">
        <f>COUNTIF(E:E,E35)&gt;1</f>
        <v>0</v>
      </c>
      <c r="M35" t="s">
        <v>106</v>
      </c>
      <c r="N35" t="s">
        <v>107</v>
      </c>
      <c r="Z35" t="s">
        <v>108</v>
      </c>
      <c r="AA35">
        <v>2439</v>
      </c>
    </row>
    <row r="36" spans="1:28" x14ac:dyDescent="0.2">
      <c r="A36" s="2" t="s">
        <v>10</v>
      </c>
      <c r="B36" s="3" t="s">
        <v>109</v>
      </c>
      <c r="C36" s="4" t="s">
        <v>12</v>
      </c>
      <c r="D36" s="4" t="s">
        <v>98</v>
      </c>
      <c r="E36" s="4">
        <v>1023</v>
      </c>
      <c r="F36" s="5">
        <v>1201</v>
      </c>
      <c r="G36" t="b">
        <f>COUNTIF(B:B,B36)&gt;1</f>
        <v>0</v>
      </c>
      <c r="H36" s="43" t="s">
        <v>14</v>
      </c>
      <c r="I36" s="43" t="b">
        <f>COUNTIF(E:E,E36)&gt;1</f>
        <v>0</v>
      </c>
      <c r="M36" t="s">
        <v>110</v>
      </c>
      <c r="N36" s="41" t="s">
        <v>111</v>
      </c>
      <c r="Z36" t="s">
        <v>112</v>
      </c>
      <c r="AA36">
        <v>3512</v>
      </c>
    </row>
    <row r="37" spans="1:28" x14ac:dyDescent="0.2">
      <c r="A37" s="2" t="s">
        <v>10</v>
      </c>
      <c r="B37" s="3" t="s">
        <v>113</v>
      </c>
      <c r="C37" s="4" t="s">
        <v>12</v>
      </c>
      <c r="D37" s="4" t="s">
        <v>98</v>
      </c>
      <c r="E37" s="4">
        <v>1026</v>
      </c>
      <c r="F37" s="5">
        <v>592</v>
      </c>
      <c r="G37" t="b">
        <f>COUNTIF(B:B,B37)&gt;1</f>
        <v>0</v>
      </c>
      <c r="H37" s="43" t="s">
        <v>14</v>
      </c>
      <c r="I37" s="43" t="b">
        <f>COUNTIF(E:E,E37)&gt;1</f>
        <v>0</v>
      </c>
      <c r="M37">
        <v>51</v>
      </c>
      <c r="N37">
        <f>N34-M37</f>
        <v>361</v>
      </c>
      <c r="Z37" t="s">
        <v>114</v>
      </c>
      <c r="AA37">
        <v>5671</v>
      </c>
    </row>
    <row r="38" spans="1:28" x14ac:dyDescent="0.2">
      <c r="A38" s="2" t="s">
        <v>10</v>
      </c>
      <c r="B38" s="3" t="s">
        <v>115</v>
      </c>
      <c r="C38" s="4" t="s">
        <v>12</v>
      </c>
      <c r="D38" s="4" t="s">
        <v>98</v>
      </c>
      <c r="E38" s="4">
        <v>1004</v>
      </c>
      <c r="F38" s="5">
        <v>1210</v>
      </c>
      <c r="G38" t="b">
        <f>COUNTIF(B:B,B38)&gt;1</f>
        <v>0</v>
      </c>
      <c r="H38" s="43" t="s">
        <v>14</v>
      </c>
      <c r="I38" s="43" t="b">
        <f>COUNTIF(E:E,E38)&gt;1</f>
        <v>0</v>
      </c>
      <c r="Z38" t="s">
        <v>116</v>
      </c>
      <c r="AA38">
        <v>5921</v>
      </c>
    </row>
    <row r="39" spans="1:28" x14ac:dyDescent="0.2">
      <c r="A39" s="2" t="s">
        <v>10</v>
      </c>
      <c r="B39" s="3" t="s">
        <v>117</v>
      </c>
      <c r="C39" s="4" t="s">
        <v>12</v>
      </c>
      <c r="D39" s="4" t="s">
        <v>98</v>
      </c>
      <c r="E39" s="4">
        <v>1005</v>
      </c>
      <c r="F39" s="5">
        <v>311</v>
      </c>
      <c r="G39" t="b">
        <f>COUNTIF(B:B,B39)&gt;1</f>
        <v>0</v>
      </c>
      <c r="H39" s="43" t="s">
        <v>14</v>
      </c>
      <c r="I39" s="43" t="b">
        <f>COUNTIF(E:E,E39)&gt;1</f>
        <v>0</v>
      </c>
      <c r="Z39" t="s">
        <v>118</v>
      </c>
      <c r="AA39">
        <v>2823</v>
      </c>
    </row>
    <row r="40" spans="1:28" x14ac:dyDescent="0.2">
      <c r="A40" s="2" t="s">
        <v>10</v>
      </c>
      <c r="B40" s="3" t="s">
        <v>119</v>
      </c>
      <c r="C40" s="4" t="s">
        <v>12</v>
      </c>
      <c r="D40" s="4" t="s">
        <v>98</v>
      </c>
      <c r="E40" s="4">
        <v>1028</v>
      </c>
      <c r="F40" s="5">
        <v>975</v>
      </c>
      <c r="G40" t="b">
        <f>COUNTIF(B:B,B40)&gt;1</f>
        <v>0</v>
      </c>
      <c r="H40" s="43" t="s">
        <v>14</v>
      </c>
      <c r="I40" s="43" t="b">
        <f>COUNTIF(E:E,E40)&gt;1</f>
        <v>0</v>
      </c>
      <c r="M40" s="42" t="s">
        <v>120</v>
      </c>
      <c r="N40" s="41" t="s">
        <v>121</v>
      </c>
      <c r="Z40" t="s">
        <v>122</v>
      </c>
      <c r="AA40">
        <v>3227</v>
      </c>
    </row>
    <row r="41" spans="1:28" x14ac:dyDescent="0.2">
      <c r="A41" s="2" t="s">
        <v>10</v>
      </c>
      <c r="B41" s="3" t="s">
        <v>123</v>
      </c>
      <c r="C41" s="4" t="s">
        <v>12</v>
      </c>
      <c r="D41" s="4" t="s">
        <v>98</v>
      </c>
      <c r="E41" s="4">
        <v>1029</v>
      </c>
      <c r="F41" s="5">
        <v>468</v>
      </c>
      <c r="G41" t="b">
        <f>COUNTIF(B:B,B41)&gt;1</f>
        <v>1</v>
      </c>
      <c r="H41" s="43" t="s">
        <v>14</v>
      </c>
      <c r="I41" s="43" t="b">
        <f>COUNTIF(E:E,E41)&gt;1</f>
        <v>0</v>
      </c>
      <c r="M41" s="22" t="s">
        <v>124</v>
      </c>
      <c r="N41" s="41" t="s">
        <v>125</v>
      </c>
      <c r="O41" t="s">
        <v>126</v>
      </c>
      <c r="Z41" t="s">
        <v>127</v>
      </c>
      <c r="AA41">
        <v>3712</v>
      </c>
    </row>
    <row r="42" spans="1:28" x14ac:dyDescent="0.2">
      <c r="A42" s="2" t="s">
        <v>10</v>
      </c>
      <c r="B42" s="3" t="s">
        <v>128</v>
      </c>
      <c r="C42" s="4" t="s">
        <v>12</v>
      </c>
      <c r="D42" s="4" t="s">
        <v>98</v>
      </c>
      <c r="E42" s="4">
        <v>1031</v>
      </c>
      <c r="F42" s="5">
        <v>403</v>
      </c>
      <c r="G42" t="b">
        <f>COUNTIF(B:B,B42)&gt;1</f>
        <v>0</v>
      </c>
      <c r="H42" s="43" t="s">
        <v>14</v>
      </c>
      <c r="I42" s="43" t="b">
        <f>COUNTIF(E:E,E42)&gt;1</f>
        <v>0</v>
      </c>
      <c r="M42">
        <v>131290</v>
      </c>
      <c r="O42" s="39">
        <v>131341</v>
      </c>
      <c r="Z42" t="s">
        <v>129</v>
      </c>
      <c r="AA42">
        <v>2926</v>
      </c>
    </row>
    <row r="43" spans="1:28" x14ac:dyDescent="0.2">
      <c r="A43" s="2" t="s">
        <v>10</v>
      </c>
      <c r="B43" s="3" t="s">
        <v>130</v>
      </c>
      <c r="C43" s="4" t="s">
        <v>12</v>
      </c>
      <c r="D43" s="4" t="s">
        <v>98</v>
      </c>
      <c r="E43" s="4">
        <v>1006</v>
      </c>
      <c r="F43" s="5">
        <v>370</v>
      </c>
      <c r="G43" t="b">
        <f>COUNTIF(B:B,B43)&gt;1</f>
        <v>0</v>
      </c>
      <c r="H43" s="43" t="s">
        <v>14</v>
      </c>
      <c r="I43" s="43" t="b">
        <f>COUNTIF(E:E,E43)&gt;1</f>
        <v>0</v>
      </c>
      <c r="N43" s="40">
        <f>O42-M42</f>
        <v>51</v>
      </c>
      <c r="Z43" t="s">
        <v>131</v>
      </c>
      <c r="AA43">
        <v>3945</v>
      </c>
    </row>
    <row r="44" spans="1:28" x14ac:dyDescent="0.2">
      <c r="A44" s="2" t="s">
        <v>10</v>
      </c>
      <c r="B44" s="3" t="s">
        <v>132</v>
      </c>
      <c r="C44" s="4" t="s">
        <v>12</v>
      </c>
      <c r="D44" s="4" t="s">
        <v>98</v>
      </c>
      <c r="E44" s="4">
        <v>1035</v>
      </c>
      <c r="F44" s="5">
        <v>600</v>
      </c>
      <c r="G44" t="b">
        <f>COUNTIF(B:B,B44)&gt;1</f>
        <v>0</v>
      </c>
      <c r="H44" s="43" t="s">
        <v>14</v>
      </c>
      <c r="I44" s="43" t="b">
        <f>COUNTIF(E:E,E44)&gt;1</f>
        <v>0</v>
      </c>
      <c r="Z44" t="s">
        <v>133</v>
      </c>
      <c r="AA44">
        <v>3744</v>
      </c>
    </row>
    <row r="45" spans="1:28" x14ac:dyDescent="0.2">
      <c r="A45" s="2" t="s">
        <v>10</v>
      </c>
      <c r="B45" s="3" t="s">
        <v>134</v>
      </c>
      <c r="C45" s="4" t="s">
        <v>12</v>
      </c>
      <c r="D45" s="4" t="s">
        <v>98</v>
      </c>
      <c r="E45" s="4">
        <v>1007</v>
      </c>
      <c r="F45" s="5">
        <v>793</v>
      </c>
      <c r="G45" t="b">
        <f>COUNTIF(B:B,B45)&gt;1</f>
        <v>0</v>
      </c>
      <c r="H45" s="43" t="s">
        <v>14</v>
      </c>
      <c r="I45" s="43" t="b">
        <f>COUNTIF(E:E,E45)&gt;1</f>
        <v>0</v>
      </c>
      <c r="Z45" t="s">
        <v>135</v>
      </c>
      <c r="AA45">
        <v>1867</v>
      </c>
    </row>
    <row r="46" spans="1:28" x14ac:dyDescent="0.2">
      <c r="A46" s="2" t="s">
        <v>10</v>
      </c>
      <c r="B46" s="3" t="s">
        <v>136</v>
      </c>
      <c r="C46" s="4" t="s">
        <v>12</v>
      </c>
      <c r="D46" s="4" t="s">
        <v>98</v>
      </c>
      <c r="E46" s="4">
        <v>1040</v>
      </c>
      <c r="F46" s="5">
        <v>1156</v>
      </c>
      <c r="G46" t="b">
        <f>COUNTIF(B:B,B46)&gt;1</f>
        <v>0</v>
      </c>
      <c r="H46" s="43" t="s">
        <v>14</v>
      </c>
      <c r="I46" s="43" t="b">
        <f>COUNTIF(E:E,E46)&gt;1</f>
        <v>0</v>
      </c>
      <c r="Z46" t="s">
        <v>137</v>
      </c>
      <c r="AA46">
        <v>777</v>
      </c>
    </row>
    <row r="47" spans="1:28" x14ac:dyDescent="0.2">
      <c r="A47" s="2" t="s">
        <v>10</v>
      </c>
      <c r="B47" s="3" t="s">
        <v>138</v>
      </c>
      <c r="C47" s="4" t="s">
        <v>12</v>
      </c>
      <c r="D47" s="4" t="s">
        <v>98</v>
      </c>
      <c r="E47" s="4">
        <v>1008</v>
      </c>
      <c r="F47" s="5">
        <v>945</v>
      </c>
      <c r="G47" t="b">
        <f>COUNTIF(B:B,B47)&gt;1</f>
        <v>0</v>
      </c>
      <c r="H47" s="43" t="s">
        <v>14</v>
      </c>
      <c r="I47" s="43" t="b">
        <f>COUNTIF(E:E,E47)&gt;1</f>
        <v>0</v>
      </c>
      <c r="Y47" t="s">
        <v>139</v>
      </c>
      <c r="AA47">
        <v>59027</v>
      </c>
      <c r="AB47">
        <v>54610</v>
      </c>
    </row>
    <row r="48" spans="1:28" x14ac:dyDescent="0.2">
      <c r="A48" s="2" t="s">
        <v>10</v>
      </c>
      <c r="B48" s="3" t="s">
        <v>140</v>
      </c>
      <c r="C48" s="4" t="s">
        <v>12</v>
      </c>
      <c r="D48" s="4" t="s">
        <v>98</v>
      </c>
      <c r="E48" s="4">
        <v>1042</v>
      </c>
      <c r="F48" s="5">
        <v>564</v>
      </c>
      <c r="G48" t="b">
        <f>COUNTIF(B:B,B48)&gt;1</f>
        <v>0</v>
      </c>
      <c r="H48" s="43" t="s">
        <v>14</v>
      </c>
      <c r="I48" s="43" t="b">
        <f>COUNTIF(E:E,E48)&gt;1</f>
        <v>0</v>
      </c>
      <c r="Y48" t="s">
        <v>141</v>
      </c>
      <c r="Z48" t="s">
        <v>142</v>
      </c>
      <c r="AA48">
        <v>5230</v>
      </c>
    </row>
    <row r="49" spans="1:27" x14ac:dyDescent="0.2">
      <c r="A49" s="2" t="s">
        <v>10</v>
      </c>
      <c r="B49" s="3" t="s">
        <v>143</v>
      </c>
      <c r="C49" s="4" t="s">
        <v>12</v>
      </c>
      <c r="D49" s="4" t="s">
        <v>98</v>
      </c>
      <c r="E49" s="4">
        <v>1044</v>
      </c>
      <c r="F49" s="5">
        <v>484</v>
      </c>
      <c r="G49" t="b">
        <f>COUNTIF(B:B,B49)&gt;1</f>
        <v>1</v>
      </c>
      <c r="H49" s="43" t="s">
        <v>14</v>
      </c>
      <c r="I49" s="43" t="b">
        <f>COUNTIF(E:E,E49)&gt;1</f>
        <v>0</v>
      </c>
      <c r="Z49" t="s">
        <v>144</v>
      </c>
      <c r="AA49">
        <v>4544</v>
      </c>
    </row>
    <row r="50" spans="1:27" x14ac:dyDescent="0.2">
      <c r="A50" s="2" t="s">
        <v>10</v>
      </c>
      <c r="B50" s="3" t="s">
        <v>145</v>
      </c>
      <c r="C50" s="4" t="s">
        <v>12</v>
      </c>
      <c r="D50" s="4" t="s">
        <v>98</v>
      </c>
      <c r="E50" s="4">
        <v>1045</v>
      </c>
      <c r="F50" s="5">
        <v>466</v>
      </c>
      <c r="G50" t="b">
        <f>COUNTIF(B:B,B50)&gt;1</f>
        <v>0</v>
      </c>
      <c r="H50" s="43" t="s">
        <v>14</v>
      </c>
      <c r="I50" s="43" t="b">
        <f>COUNTIF(E:E,E50)&gt;1</f>
        <v>0</v>
      </c>
      <c r="Z50" t="s">
        <v>146</v>
      </c>
      <c r="AA50">
        <v>3623</v>
      </c>
    </row>
    <row r="51" spans="1:27" x14ac:dyDescent="0.2">
      <c r="A51" s="2" t="s">
        <v>10</v>
      </c>
      <c r="B51" s="3" t="s">
        <v>147</v>
      </c>
      <c r="C51" s="4" t="s">
        <v>12</v>
      </c>
      <c r="D51" s="4" t="s">
        <v>98</v>
      </c>
      <c r="E51" s="4">
        <v>1009</v>
      </c>
      <c r="F51" s="5">
        <v>349</v>
      </c>
      <c r="G51" t="b">
        <f>COUNTIF(B:B,B51)&gt;1</f>
        <v>0</v>
      </c>
      <c r="H51" s="43" t="s">
        <v>14</v>
      </c>
      <c r="I51" s="43" t="b">
        <f>COUNTIF(E:E,E51)&gt;1</f>
        <v>0</v>
      </c>
      <c r="Z51" t="s">
        <v>148</v>
      </c>
      <c r="AA51">
        <v>3378</v>
      </c>
    </row>
    <row r="52" spans="1:27" x14ac:dyDescent="0.2">
      <c r="A52" s="2" t="s">
        <v>10</v>
      </c>
      <c r="B52" s="3" t="s">
        <v>149</v>
      </c>
      <c r="C52" s="4" t="s">
        <v>12</v>
      </c>
      <c r="D52" s="4" t="s">
        <v>98</v>
      </c>
      <c r="E52" s="4">
        <v>1047</v>
      </c>
      <c r="F52" s="5">
        <v>982</v>
      </c>
      <c r="G52" t="b">
        <f>COUNTIF(B:B,B52)&gt;1</f>
        <v>0</v>
      </c>
      <c r="H52" s="43" t="s">
        <v>14</v>
      </c>
      <c r="I52" s="43" t="b">
        <f>COUNTIF(E:E,E52)&gt;1</f>
        <v>0</v>
      </c>
      <c r="Z52" t="s">
        <v>150</v>
      </c>
      <c r="AA52">
        <v>3933</v>
      </c>
    </row>
    <row r="53" spans="1:27" x14ac:dyDescent="0.2">
      <c r="A53" s="2" t="s">
        <v>10</v>
      </c>
      <c r="B53" s="3" t="s">
        <v>151</v>
      </c>
      <c r="C53" s="4" t="s">
        <v>12</v>
      </c>
      <c r="D53" s="4" t="s">
        <v>98</v>
      </c>
      <c r="E53" s="4">
        <v>1048</v>
      </c>
      <c r="F53" s="5">
        <v>4405</v>
      </c>
      <c r="G53" t="b">
        <f>COUNTIF(B:B,B53)&gt;1</f>
        <v>0</v>
      </c>
      <c r="H53" s="43" t="s">
        <v>14</v>
      </c>
      <c r="I53" s="43" t="b">
        <f>COUNTIF(E:E,E53)&gt;1</f>
        <v>0</v>
      </c>
      <c r="Z53" t="s">
        <v>152</v>
      </c>
      <c r="AA53">
        <v>4081</v>
      </c>
    </row>
    <row r="54" spans="1:27" x14ac:dyDescent="0.2">
      <c r="A54" s="2" t="s">
        <v>10</v>
      </c>
      <c r="B54" s="3" t="s">
        <v>153</v>
      </c>
      <c r="C54" s="4" t="s">
        <v>12</v>
      </c>
      <c r="D54" s="4" t="s">
        <v>98</v>
      </c>
      <c r="E54" s="4">
        <v>1046</v>
      </c>
      <c r="F54" s="5">
        <v>603</v>
      </c>
      <c r="G54" t="b">
        <f>COUNTIF(B:B,B54)&gt;1</f>
        <v>0</v>
      </c>
      <c r="H54" s="43" t="s">
        <v>14</v>
      </c>
      <c r="I54" s="43" t="b">
        <f>COUNTIF(E:E,E54)&gt;1</f>
        <v>0</v>
      </c>
      <c r="Z54" t="s">
        <v>154</v>
      </c>
      <c r="AA54">
        <v>1761</v>
      </c>
    </row>
    <row r="55" spans="1:27" x14ac:dyDescent="0.2">
      <c r="A55" s="2" t="s">
        <v>10</v>
      </c>
      <c r="B55" s="3" t="s">
        <v>155</v>
      </c>
      <c r="C55" s="4" t="s">
        <v>12</v>
      </c>
      <c r="D55" s="4" t="s">
        <v>98</v>
      </c>
      <c r="E55" s="4">
        <v>1010</v>
      </c>
      <c r="F55" s="5">
        <v>318</v>
      </c>
      <c r="G55" t="b">
        <f>COUNTIF(B:B,B55)&gt;1</f>
        <v>1</v>
      </c>
      <c r="H55" s="43" t="s">
        <v>14</v>
      </c>
      <c r="I55" s="43" t="b">
        <f>COUNTIF(E:E,E55)&gt;1</f>
        <v>0</v>
      </c>
      <c r="Z55" t="s">
        <v>156</v>
      </c>
      <c r="AA55">
        <v>2970</v>
      </c>
    </row>
    <row r="56" spans="1:27" x14ac:dyDescent="0.2">
      <c r="A56" s="2" t="s">
        <v>10</v>
      </c>
      <c r="B56" s="3" t="s">
        <v>157</v>
      </c>
      <c r="C56" s="4" t="s">
        <v>158</v>
      </c>
      <c r="D56" s="4" t="str">
        <f>VLOOKUP(B56,'local electoral areas'!E:F,2,FALSE)</f>
        <v>Bailieborough – Cootehill</v>
      </c>
      <c r="E56" s="4">
        <v>32037</v>
      </c>
      <c r="F56" s="5">
        <v>405</v>
      </c>
      <c r="G56" t="b">
        <f>COUNTIF(B:B,B56)&gt;1</f>
        <v>0</v>
      </c>
      <c r="H56" s="43" t="s">
        <v>159</v>
      </c>
      <c r="I56" s="43" t="b">
        <f>COUNTIF(E:E,E56)&gt;1</f>
        <v>0</v>
      </c>
      <c r="J56" s="43" t="s">
        <v>159</v>
      </c>
      <c r="Z56" t="s">
        <v>160</v>
      </c>
      <c r="AA56">
        <v>6629</v>
      </c>
    </row>
    <row r="57" spans="1:27" x14ac:dyDescent="0.2">
      <c r="A57" s="2" t="s">
        <v>10</v>
      </c>
      <c r="B57" s="3" t="s">
        <v>161</v>
      </c>
      <c r="C57" s="4" t="s">
        <v>158</v>
      </c>
      <c r="D57" s="4" t="str">
        <f>VLOOKUP(B57,'local electoral areas'!E:F,2,FALSE)</f>
        <v>Bailieborough – Cootehill</v>
      </c>
      <c r="E57" s="4">
        <v>32002</v>
      </c>
      <c r="F57" s="5">
        <v>4255</v>
      </c>
      <c r="G57" t="b">
        <f>COUNTIF(B:B,B57)&gt;1</f>
        <v>0</v>
      </c>
      <c r="H57" s="43" t="s">
        <v>159</v>
      </c>
      <c r="I57" s="43" t="b">
        <f>COUNTIF(E:E,E57)&gt;1</f>
        <v>0</v>
      </c>
      <c r="J57" s="43" t="s">
        <v>159</v>
      </c>
      <c r="Z57" t="s">
        <v>162</v>
      </c>
      <c r="AA57">
        <v>4366</v>
      </c>
    </row>
    <row r="58" spans="1:27" x14ac:dyDescent="0.2">
      <c r="A58" s="2" t="s">
        <v>10</v>
      </c>
      <c r="B58" s="3" t="s">
        <v>163</v>
      </c>
      <c r="C58" s="4" t="s">
        <v>158</v>
      </c>
      <c r="D58" s="4" t="str">
        <f>VLOOKUP(B58,'local electoral areas'!E:F,2,FALSE)</f>
        <v>Bailieborough – Cootehill</v>
      </c>
      <c r="E58" s="4">
        <v>32039</v>
      </c>
      <c r="F58" s="5">
        <v>1142</v>
      </c>
      <c r="G58" t="b">
        <f>COUNTIF(B:B,B58)&gt;1</f>
        <v>0</v>
      </c>
      <c r="H58" s="43" t="s">
        <v>159</v>
      </c>
      <c r="I58" s="43" t="b">
        <f>COUNTIF(E:E,E58)&gt;1</f>
        <v>0</v>
      </c>
      <c r="J58" s="43" t="s">
        <v>159</v>
      </c>
      <c r="Z58" t="s">
        <v>164</v>
      </c>
      <c r="AA58">
        <v>4777</v>
      </c>
    </row>
    <row r="59" spans="1:27" x14ac:dyDescent="0.2">
      <c r="A59" s="2" t="s">
        <v>10</v>
      </c>
      <c r="B59" s="3" t="s">
        <v>165</v>
      </c>
      <c r="C59" s="4" t="s">
        <v>158</v>
      </c>
      <c r="D59" s="4" t="str">
        <f>VLOOKUP(B59,'local electoral areas'!E:F,2,FALSE)</f>
        <v>Bailieborough – Cootehill</v>
      </c>
      <c r="E59" s="4">
        <v>32045</v>
      </c>
      <c r="F59" s="5">
        <v>540</v>
      </c>
      <c r="G59" t="b">
        <f>COUNTIF(B:B,B59)&gt;1</f>
        <v>0</v>
      </c>
      <c r="H59" s="43" t="s">
        <v>159</v>
      </c>
      <c r="I59" s="43" t="b">
        <f>COUNTIF(E:E,E59)&gt;1</f>
        <v>0</v>
      </c>
      <c r="J59" s="43" t="s">
        <v>159</v>
      </c>
      <c r="Z59" t="s">
        <v>166</v>
      </c>
      <c r="AA59">
        <v>1384</v>
      </c>
    </row>
    <row r="60" spans="1:27" x14ac:dyDescent="0.2">
      <c r="A60" s="2" t="s">
        <v>10</v>
      </c>
      <c r="B60" s="3" t="s">
        <v>167</v>
      </c>
      <c r="C60" s="4" t="s">
        <v>158</v>
      </c>
      <c r="D60" s="4" t="str">
        <f>VLOOKUP(B60,'local electoral areas'!E:F,2,FALSE)</f>
        <v>Bailieborough – Cootehill</v>
      </c>
      <c r="E60" s="4">
        <v>32003</v>
      </c>
      <c r="F60" s="5">
        <v>628</v>
      </c>
      <c r="G60" t="b">
        <f>COUNTIF(B:B,B60)&gt;1</f>
        <v>0</v>
      </c>
      <c r="H60" s="43" t="s">
        <v>159</v>
      </c>
      <c r="I60" s="43" t="b">
        <f>COUNTIF(E:E,E60)&gt;1</f>
        <v>0</v>
      </c>
      <c r="J60" s="43" t="s">
        <v>159</v>
      </c>
      <c r="Z60" t="s">
        <v>168</v>
      </c>
      <c r="AA60">
        <v>9985</v>
      </c>
    </row>
    <row r="61" spans="1:27" x14ac:dyDescent="0.2">
      <c r="A61" s="2" t="s">
        <v>10</v>
      </c>
      <c r="B61" s="3" t="s">
        <v>169</v>
      </c>
      <c r="C61" s="4" t="s">
        <v>158</v>
      </c>
      <c r="D61" s="4" t="str">
        <f>VLOOKUP(B61,'local electoral areas'!E:F,2,FALSE)</f>
        <v>Bailieborough – Cootehill</v>
      </c>
      <c r="E61" s="4">
        <v>32049</v>
      </c>
      <c r="F61" s="5">
        <v>904</v>
      </c>
      <c r="G61" t="b">
        <f>COUNTIF(B:B,B61)&gt;1</f>
        <v>0</v>
      </c>
      <c r="H61" s="43" t="s">
        <v>159</v>
      </c>
      <c r="I61" s="43" t="b">
        <f>COUNTIF(E:E,E61)&gt;1</f>
        <v>0</v>
      </c>
      <c r="J61" s="43" t="s">
        <v>159</v>
      </c>
      <c r="Z61" t="s">
        <v>170</v>
      </c>
      <c r="AA61">
        <v>4254</v>
      </c>
    </row>
    <row r="62" spans="1:27" x14ac:dyDescent="0.2">
      <c r="A62" s="2" t="s">
        <v>10</v>
      </c>
      <c r="B62" s="3" t="s">
        <v>171</v>
      </c>
      <c r="C62" s="4" t="s">
        <v>158</v>
      </c>
      <c r="D62" s="4" t="str">
        <f>VLOOKUP(B62,'local electoral areas'!E:F,2,FALSE)</f>
        <v>Bailieborough – Cootehill</v>
      </c>
      <c r="E62" s="4">
        <v>32050</v>
      </c>
      <c r="F62" s="5">
        <v>1138</v>
      </c>
      <c r="G62" t="b">
        <f>COUNTIF(B:B,B62)&gt;1</f>
        <v>0</v>
      </c>
      <c r="H62" s="43" t="s">
        <v>159</v>
      </c>
      <c r="I62" s="43" t="b">
        <f>COUNTIF(E:E,E62)&gt;1</f>
        <v>0</v>
      </c>
      <c r="J62" s="43" t="s">
        <v>159</v>
      </c>
      <c r="Z62" t="s">
        <v>172</v>
      </c>
      <c r="AA62">
        <v>6069</v>
      </c>
    </row>
    <row r="63" spans="1:27" x14ac:dyDescent="0.2">
      <c r="A63" s="2" t="s">
        <v>10</v>
      </c>
      <c r="B63" s="3" t="s">
        <v>173</v>
      </c>
      <c r="C63" s="4" t="s">
        <v>158</v>
      </c>
      <c r="D63" s="4" t="str">
        <f>VLOOKUP(B63,'local electoral areas'!E:F,2,FALSE)</f>
        <v>Bailieborough – Cootehill</v>
      </c>
      <c r="E63" s="4">
        <v>32051</v>
      </c>
      <c r="F63" s="5">
        <v>1712</v>
      </c>
      <c r="G63" t="b">
        <f>COUNTIF(B:B,B63)&gt;1</f>
        <v>0</v>
      </c>
      <c r="H63" s="43" t="s">
        <v>159</v>
      </c>
      <c r="I63" s="43" t="b">
        <f>COUNTIF(E:E,E63)&gt;1</f>
        <v>0</v>
      </c>
      <c r="J63" s="43" t="s">
        <v>159</v>
      </c>
      <c r="Z63" t="s">
        <v>174</v>
      </c>
      <c r="AA63">
        <v>4401</v>
      </c>
    </row>
    <row r="64" spans="1:27" x14ac:dyDescent="0.2">
      <c r="A64" s="2" t="s">
        <v>10</v>
      </c>
      <c r="B64" s="3" t="s">
        <v>175</v>
      </c>
      <c r="C64" s="4" t="s">
        <v>158</v>
      </c>
      <c r="D64" s="4" t="str">
        <f>VLOOKUP(B64,'local electoral areas'!E:F,2,FALSE)</f>
        <v>Bailieborough – Cootehill</v>
      </c>
      <c r="E64" s="4">
        <v>32053</v>
      </c>
      <c r="F64" s="5">
        <v>450</v>
      </c>
      <c r="G64" t="b">
        <f>COUNTIF(B:B,B64)&gt;1</f>
        <v>0</v>
      </c>
      <c r="H64" s="43" t="s">
        <v>159</v>
      </c>
      <c r="I64" s="43" t="b">
        <f>COUNTIF(E:E,E64)&gt;1</f>
        <v>0</v>
      </c>
      <c r="J64" s="43" t="s">
        <v>159</v>
      </c>
      <c r="Y64" t="s">
        <v>176</v>
      </c>
      <c r="AA64">
        <v>71385</v>
      </c>
    </row>
    <row r="65" spans="1:27" x14ac:dyDescent="0.2">
      <c r="A65" s="2" t="s">
        <v>10</v>
      </c>
      <c r="B65" s="3" t="s">
        <v>177</v>
      </c>
      <c r="C65" s="4" t="s">
        <v>158</v>
      </c>
      <c r="D65" s="4" t="str">
        <f>VLOOKUP(B65,'local electoral areas'!E:F,2,FALSE)</f>
        <v>Bailieborough – Cootehill</v>
      </c>
      <c r="E65" s="4">
        <v>32056</v>
      </c>
      <c r="F65" s="5">
        <v>453</v>
      </c>
      <c r="G65" t="b">
        <f>COUNTIF(B:B,B65)&gt;1</f>
        <v>0</v>
      </c>
      <c r="H65" s="43" t="s">
        <v>159</v>
      </c>
      <c r="I65" s="43" t="b">
        <f>COUNTIF(E:E,E65)&gt;1</f>
        <v>0</v>
      </c>
      <c r="J65" s="43" t="s">
        <v>159</v>
      </c>
      <c r="Y65" t="s">
        <v>178</v>
      </c>
      <c r="Z65" t="s">
        <v>179</v>
      </c>
      <c r="AA65">
        <v>3842</v>
      </c>
    </row>
    <row r="66" spans="1:27" x14ac:dyDescent="0.2">
      <c r="A66" s="2" t="s">
        <v>10</v>
      </c>
      <c r="B66" s="3" t="s">
        <v>180</v>
      </c>
      <c r="C66" s="4" t="s">
        <v>158</v>
      </c>
      <c r="D66" s="4" t="str">
        <f>VLOOKUP(B66,'local electoral areas'!E:F,2,FALSE)</f>
        <v>Bailieborough – Cootehill</v>
      </c>
      <c r="E66" s="4">
        <v>32005</v>
      </c>
      <c r="F66" s="5">
        <v>496</v>
      </c>
      <c r="G66" t="b">
        <f>COUNTIF(B:B,B66)&gt;1</f>
        <v>0</v>
      </c>
      <c r="H66" s="43" t="s">
        <v>159</v>
      </c>
      <c r="I66" s="43" t="b">
        <f>COUNTIF(E:E,E66)&gt;1</f>
        <v>0</v>
      </c>
      <c r="J66" s="43" t="s">
        <v>159</v>
      </c>
      <c r="Z66" t="s">
        <v>181</v>
      </c>
      <c r="AA66">
        <v>4154</v>
      </c>
    </row>
    <row r="67" spans="1:27" x14ac:dyDescent="0.2">
      <c r="A67" s="2" t="s">
        <v>10</v>
      </c>
      <c r="B67" s="3" t="s">
        <v>182</v>
      </c>
      <c r="C67" s="4" t="s">
        <v>158</v>
      </c>
      <c r="D67" s="4" t="str">
        <f>VLOOKUP(B67,'local electoral areas'!E:F,2,FALSE)</f>
        <v>Bailieborough – Cootehill</v>
      </c>
      <c r="E67" s="4">
        <v>32060</v>
      </c>
      <c r="F67" s="5">
        <v>519</v>
      </c>
      <c r="G67" t="b">
        <f>COUNTIF(B:B,B67)&gt;1</f>
        <v>0</v>
      </c>
      <c r="H67" s="43" t="s">
        <v>159</v>
      </c>
      <c r="I67" s="43" t="b">
        <f>COUNTIF(E:E,E67)&gt;1</f>
        <v>0</v>
      </c>
      <c r="J67" s="43" t="s">
        <v>159</v>
      </c>
      <c r="Z67" t="s">
        <v>183</v>
      </c>
      <c r="AA67">
        <v>5417</v>
      </c>
    </row>
    <row r="68" spans="1:27" x14ac:dyDescent="0.2">
      <c r="A68" s="2" t="s">
        <v>10</v>
      </c>
      <c r="B68" s="3" t="s">
        <v>184</v>
      </c>
      <c r="C68" s="4" t="s">
        <v>158</v>
      </c>
      <c r="D68" s="4" t="str">
        <f>VLOOKUP(B68,'local electoral areas'!E:F,2,FALSE)</f>
        <v>Bailieborough – Cootehill</v>
      </c>
      <c r="E68" s="4">
        <v>32061</v>
      </c>
      <c r="F68" s="5">
        <v>496</v>
      </c>
      <c r="G68" t="b">
        <f>COUNTIF(B:B,B68)&gt;1</f>
        <v>0</v>
      </c>
      <c r="H68" s="43" t="s">
        <v>159</v>
      </c>
      <c r="I68" s="43" t="b">
        <f>COUNTIF(E:E,E68)&gt;1</f>
        <v>0</v>
      </c>
      <c r="J68" s="43" t="s">
        <v>159</v>
      </c>
      <c r="Z68" t="s">
        <v>185</v>
      </c>
      <c r="AA68">
        <v>3838</v>
      </c>
    </row>
    <row r="69" spans="1:27" x14ac:dyDescent="0.2">
      <c r="A69" s="2" t="s">
        <v>10</v>
      </c>
      <c r="B69" s="3" t="s">
        <v>186</v>
      </c>
      <c r="C69" s="4" t="s">
        <v>158</v>
      </c>
      <c r="D69" s="4" t="str">
        <f>VLOOKUP(B69,'local electoral areas'!E:F,2,FALSE)</f>
        <v>Bailieborough – Cootehill</v>
      </c>
      <c r="E69" s="4">
        <v>32006</v>
      </c>
      <c r="F69" s="5">
        <v>479</v>
      </c>
      <c r="G69" t="b">
        <f>COUNTIF(B:B,B69)&gt;1</f>
        <v>0</v>
      </c>
      <c r="H69" s="43" t="s">
        <v>159</v>
      </c>
      <c r="I69" s="43" t="b">
        <f>COUNTIF(E:E,E69)&gt;1</f>
        <v>0</v>
      </c>
      <c r="J69" s="43" t="s">
        <v>159</v>
      </c>
      <c r="Z69" t="s">
        <v>187</v>
      </c>
      <c r="AA69">
        <v>3174</v>
      </c>
    </row>
    <row r="70" spans="1:27" x14ac:dyDescent="0.2">
      <c r="A70" s="2" t="s">
        <v>10</v>
      </c>
      <c r="B70" s="3" t="s">
        <v>188</v>
      </c>
      <c r="C70" s="4" t="s">
        <v>158</v>
      </c>
      <c r="D70" s="4" t="str">
        <f>VLOOKUP(B70,'local electoral areas'!E:F,2,FALSE)</f>
        <v>Bailieborough – Cootehill</v>
      </c>
      <c r="E70" s="4">
        <v>32007</v>
      </c>
      <c r="F70" s="5">
        <v>504</v>
      </c>
      <c r="G70" t="b">
        <f>COUNTIF(B:B,B70)&gt;1</f>
        <v>0</v>
      </c>
      <c r="H70" s="43" t="s">
        <v>159</v>
      </c>
      <c r="I70" s="43" t="b">
        <f>COUNTIF(E:E,E70)&gt;1</f>
        <v>0</v>
      </c>
      <c r="J70" s="43" t="s">
        <v>159</v>
      </c>
      <c r="Z70" t="s">
        <v>189</v>
      </c>
      <c r="AA70">
        <v>4461</v>
      </c>
    </row>
    <row r="71" spans="1:27" x14ac:dyDescent="0.2">
      <c r="A71" s="2" t="s">
        <v>10</v>
      </c>
      <c r="B71" s="3" t="s">
        <v>190</v>
      </c>
      <c r="C71" s="4" t="s">
        <v>158</v>
      </c>
      <c r="D71" s="4" t="str">
        <f>VLOOKUP(B71,'local electoral areas'!E:F,2,FALSE)</f>
        <v>Bailieborough – Cootehill</v>
      </c>
      <c r="E71" s="4">
        <v>32008</v>
      </c>
      <c r="F71" s="5">
        <v>3653</v>
      </c>
      <c r="G71" t="b">
        <f>COUNTIF(B:B,B71)&gt;1</f>
        <v>0</v>
      </c>
      <c r="H71" s="43" t="s">
        <v>159</v>
      </c>
      <c r="I71" s="43" t="b">
        <f>COUNTIF(E:E,E71)&gt;1</f>
        <v>0</v>
      </c>
      <c r="J71" s="43" t="s">
        <v>159</v>
      </c>
      <c r="Z71" t="s">
        <v>191</v>
      </c>
      <c r="AA71">
        <v>4991</v>
      </c>
    </row>
    <row r="72" spans="1:27" x14ac:dyDescent="0.2">
      <c r="A72" s="2" t="s">
        <v>10</v>
      </c>
      <c r="B72" s="3" t="s">
        <v>192</v>
      </c>
      <c r="C72" s="4" t="s">
        <v>158</v>
      </c>
      <c r="D72" s="4" t="str">
        <f>VLOOKUP(B72,'local electoral areas'!E:F,2,FALSE)</f>
        <v>Bailieborough – Cootehill</v>
      </c>
      <c r="E72" s="4">
        <v>32069</v>
      </c>
      <c r="F72" s="5">
        <v>481</v>
      </c>
      <c r="G72" t="b">
        <f>COUNTIF(B:B,B72)&gt;1</f>
        <v>1</v>
      </c>
      <c r="H72" s="43" t="s">
        <v>159</v>
      </c>
      <c r="I72" s="43" t="b">
        <f>COUNTIF(E:E,E72)&gt;1</f>
        <v>0</v>
      </c>
      <c r="J72" s="43" t="s">
        <v>159</v>
      </c>
      <c r="Z72" t="s">
        <v>193</v>
      </c>
      <c r="AA72">
        <v>5736</v>
      </c>
    </row>
    <row r="73" spans="1:27" x14ac:dyDescent="0.2">
      <c r="A73" s="2" t="s">
        <v>10</v>
      </c>
      <c r="B73" s="3" t="s">
        <v>194</v>
      </c>
      <c r="C73" s="4" t="s">
        <v>158</v>
      </c>
      <c r="D73" s="4" t="str">
        <f>VLOOKUP(B73,'local electoral areas'!E:F,2,FALSE)</f>
        <v>Bailieborough – Cootehill</v>
      </c>
      <c r="E73" s="4">
        <v>32070</v>
      </c>
      <c r="F73" s="5">
        <v>453</v>
      </c>
      <c r="G73" t="b">
        <f>COUNTIF(B:B,B73)&gt;1</f>
        <v>0</v>
      </c>
      <c r="H73" s="43" t="s">
        <v>159</v>
      </c>
      <c r="I73" s="43" t="b">
        <f>COUNTIF(E:E,E73)&gt;1</f>
        <v>0</v>
      </c>
      <c r="J73" s="43" t="s">
        <v>159</v>
      </c>
      <c r="Z73" t="s">
        <v>195</v>
      </c>
      <c r="AA73">
        <v>3475</v>
      </c>
    </row>
    <row r="74" spans="1:27" x14ac:dyDescent="0.2">
      <c r="A74" s="2" t="s">
        <v>10</v>
      </c>
      <c r="B74" s="3" t="s">
        <v>196</v>
      </c>
      <c r="C74" s="4" t="s">
        <v>158</v>
      </c>
      <c r="D74" s="4" t="str">
        <f>VLOOKUP(B74,'local electoral areas'!E:F,2,FALSE)</f>
        <v>Bailieborough – Cootehill</v>
      </c>
      <c r="E74" s="4">
        <v>32071</v>
      </c>
      <c r="F74" s="5">
        <v>498</v>
      </c>
      <c r="G74" t="b">
        <f>COUNTIF(B:B,B74)&gt;1</f>
        <v>0</v>
      </c>
      <c r="H74" s="43" t="s">
        <v>159</v>
      </c>
      <c r="I74" s="43" t="b">
        <f>COUNTIF(E:E,E74)&gt;1</f>
        <v>0</v>
      </c>
      <c r="J74" s="43" t="s">
        <v>159</v>
      </c>
      <c r="Z74" t="s">
        <v>197</v>
      </c>
      <c r="AA74">
        <v>2717</v>
      </c>
    </row>
    <row r="75" spans="1:27" x14ac:dyDescent="0.2">
      <c r="A75" s="2" t="s">
        <v>10</v>
      </c>
      <c r="B75" s="3" t="s">
        <v>198</v>
      </c>
      <c r="C75" s="4" t="s">
        <v>158</v>
      </c>
      <c r="D75" s="4" t="str">
        <f>VLOOKUP(B75,'local electoral areas'!E:F,2,FALSE)</f>
        <v>Bailieborough – Cootehill</v>
      </c>
      <c r="E75" s="4">
        <v>32009</v>
      </c>
      <c r="F75" s="5">
        <v>415</v>
      </c>
      <c r="G75" t="b">
        <f>COUNTIF(B:B,B75)&gt;1</f>
        <v>0</v>
      </c>
      <c r="H75" s="43" t="s">
        <v>159</v>
      </c>
      <c r="I75" s="43" t="b">
        <f>COUNTIF(E:E,E75)&gt;1</f>
        <v>0</v>
      </c>
      <c r="J75" s="43" t="s">
        <v>159</v>
      </c>
      <c r="Z75" t="s">
        <v>199</v>
      </c>
      <c r="AA75">
        <v>3707</v>
      </c>
    </row>
    <row r="76" spans="1:27" x14ac:dyDescent="0.2">
      <c r="A76" s="2" t="s">
        <v>10</v>
      </c>
      <c r="B76" s="3" t="s">
        <v>200</v>
      </c>
      <c r="C76" s="4" t="s">
        <v>158</v>
      </c>
      <c r="D76" s="4" t="str">
        <f>VLOOKUP(B76,'local electoral areas'!E:F,2,FALSE)</f>
        <v>Bailieborough – Cootehill</v>
      </c>
      <c r="E76" s="4">
        <v>32074</v>
      </c>
      <c r="F76" s="5">
        <v>417</v>
      </c>
      <c r="G76" t="b">
        <f>COUNTIF(B:B,B76)&gt;1</f>
        <v>0</v>
      </c>
      <c r="H76" s="43" t="s">
        <v>159</v>
      </c>
      <c r="I76" s="43" t="b">
        <f>COUNTIF(E:E,E76)&gt;1</f>
        <v>0</v>
      </c>
      <c r="J76" s="43" t="s">
        <v>159</v>
      </c>
      <c r="Y76" t="s">
        <v>201</v>
      </c>
      <c r="AA76">
        <v>45512</v>
      </c>
    </row>
    <row r="77" spans="1:27" x14ac:dyDescent="0.2">
      <c r="A77" s="2" t="s">
        <v>10</v>
      </c>
      <c r="B77" s="3" t="s">
        <v>202</v>
      </c>
      <c r="C77" s="4" t="s">
        <v>158</v>
      </c>
      <c r="D77" s="4" t="str">
        <f>VLOOKUP(B77,'local electoral areas'!E:F,2,FALSE)</f>
        <v>Bailieborough – Cootehill</v>
      </c>
      <c r="E77" s="4">
        <v>32075</v>
      </c>
      <c r="F77" s="5">
        <v>452</v>
      </c>
      <c r="G77" t="b">
        <f>COUNTIF(B:B,B77)&gt;1</f>
        <v>0</v>
      </c>
      <c r="H77" s="43" t="s">
        <v>159</v>
      </c>
      <c r="I77" s="43" t="b">
        <f>COUNTIF(E:E,E77)&gt;1</f>
        <v>0</v>
      </c>
      <c r="J77" s="43" t="s">
        <v>159</v>
      </c>
      <c r="Y77" t="s">
        <v>203</v>
      </c>
      <c r="Z77" t="s">
        <v>204</v>
      </c>
      <c r="AA77">
        <v>4179</v>
      </c>
    </row>
    <row r="78" spans="1:27" x14ac:dyDescent="0.2">
      <c r="A78" s="2" t="s">
        <v>10</v>
      </c>
      <c r="B78" s="3" t="s">
        <v>205</v>
      </c>
      <c r="C78" s="4" t="s">
        <v>158</v>
      </c>
      <c r="D78" s="4" t="str">
        <f>VLOOKUP(B78,'local electoral areas'!E:F,2,FALSE)</f>
        <v>Bailieborough – Cootehill</v>
      </c>
      <c r="E78" s="4">
        <v>32011</v>
      </c>
      <c r="F78" s="5">
        <v>1278</v>
      </c>
      <c r="G78" t="b">
        <f>COUNTIF(B:B,B78)&gt;1</f>
        <v>0</v>
      </c>
      <c r="H78" s="43" t="s">
        <v>159</v>
      </c>
      <c r="I78" s="43" t="b">
        <f>COUNTIF(E:E,E78)&gt;1</f>
        <v>0</v>
      </c>
      <c r="J78" s="43" t="s">
        <v>159</v>
      </c>
      <c r="Z78" t="s">
        <v>206</v>
      </c>
      <c r="AA78">
        <v>936</v>
      </c>
    </row>
    <row r="79" spans="1:27" x14ac:dyDescent="0.2">
      <c r="A79" s="2" t="s">
        <v>10</v>
      </c>
      <c r="B79" s="3" t="s">
        <v>207</v>
      </c>
      <c r="C79" s="4" t="s">
        <v>158</v>
      </c>
      <c r="D79" s="4" t="str">
        <f>VLOOKUP(B79,'local electoral areas'!E:F,2,FALSE)</f>
        <v>Bailieborough – Cootehill</v>
      </c>
      <c r="E79" s="4">
        <v>32012</v>
      </c>
      <c r="F79" s="5">
        <v>448</v>
      </c>
      <c r="G79" t="b">
        <f>COUNTIF(B:B,B79)&gt;1</f>
        <v>1</v>
      </c>
      <c r="H79" s="43" t="s">
        <v>159</v>
      </c>
      <c r="I79" s="43" t="b">
        <f>COUNTIF(E:E,E79)&gt;1</f>
        <v>0</v>
      </c>
      <c r="J79" s="43" t="s">
        <v>159</v>
      </c>
      <c r="Z79" t="s">
        <v>208</v>
      </c>
      <c r="AA79">
        <v>5022</v>
      </c>
    </row>
    <row r="80" spans="1:27" x14ac:dyDescent="0.2">
      <c r="A80" s="2" t="s">
        <v>10</v>
      </c>
      <c r="B80" s="3" t="s">
        <v>209</v>
      </c>
      <c r="C80" s="4" t="s">
        <v>158</v>
      </c>
      <c r="D80" s="4" t="str">
        <f>VLOOKUP(B80,'local electoral areas'!E:F,2,FALSE)</f>
        <v>Bailieborough – Cootehill</v>
      </c>
      <c r="E80" s="4">
        <v>32077</v>
      </c>
      <c r="F80" s="5">
        <v>815</v>
      </c>
      <c r="G80" t="b">
        <f>COUNTIF(B:B,B80)&gt;1</f>
        <v>0</v>
      </c>
      <c r="H80" s="43" t="s">
        <v>159</v>
      </c>
      <c r="I80" s="43" t="b">
        <f>COUNTIF(E:E,E80)&gt;1</f>
        <v>0</v>
      </c>
      <c r="J80" s="43" t="s">
        <v>159</v>
      </c>
      <c r="Z80" t="s">
        <v>210</v>
      </c>
      <c r="AA80">
        <v>5139</v>
      </c>
    </row>
    <row r="81" spans="1:27" x14ac:dyDescent="0.2">
      <c r="A81" s="2" t="s">
        <v>10</v>
      </c>
      <c r="B81" s="3" t="s">
        <v>211</v>
      </c>
      <c r="C81" s="4" t="s">
        <v>158</v>
      </c>
      <c r="D81" s="4" t="str">
        <f>VLOOKUP(B81,'local electoral areas'!E:F,2,FALSE)</f>
        <v>Bailieborough – Cootehill</v>
      </c>
      <c r="E81" s="4">
        <v>32013</v>
      </c>
      <c r="F81" s="5">
        <v>649</v>
      </c>
      <c r="G81" t="b">
        <f>COUNTIF(B:B,B81)&gt;1</f>
        <v>0</v>
      </c>
      <c r="H81" s="43" t="s">
        <v>159</v>
      </c>
      <c r="I81" s="43" t="b">
        <f>COUNTIF(E:E,E81)&gt;1</f>
        <v>0</v>
      </c>
      <c r="J81" s="43" t="s">
        <v>159</v>
      </c>
      <c r="Z81" t="s">
        <v>212</v>
      </c>
      <c r="AA81">
        <v>4849</v>
      </c>
    </row>
    <row r="82" spans="1:27" x14ac:dyDescent="0.2">
      <c r="A82" s="2" t="s">
        <v>10</v>
      </c>
      <c r="B82" s="3" t="s">
        <v>213</v>
      </c>
      <c r="C82" s="4" t="s">
        <v>158</v>
      </c>
      <c r="D82" s="4" t="str">
        <f>VLOOKUP(B82,'local electoral areas'!E:F,2,FALSE)</f>
        <v>Bailieborough – Cootehill</v>
      </c>
      <c r="E82" s="4">
        <v>32014</v>
      </c>
      <c r="F82" s="5">
        <v>576</v>
      </c>
      <c r="G82" t="b">
        <f>COUNTIF(B:B,B82)&gt;1</f>
        <v>0</v>
      </c>
      <c r="H82" s="43" t="s">
        <v>159</v>
      </c>
      <c r="I82" s="43" t="b">
        <f>COUNTIF(E:E,E82)&gt;1</f>
        <v>0</v>
      </c>
      <c r="J82" s="43" t="s">
        <v>159</v>
      </c>
      <c r="Z82" t="s">
        <v>214</v>
      </c>
      <c r="AA82">
        <v>2150</v>
      </c>
    </row>
    <row r="83" spans="1:27" x14ac:dyDescent="0.2">
      <c r="A83" s="2" t="s">
        <v>10</v>
      </c>
      <c r="B83" s="3" t="s">
        <v>215</v>
      </c>
      <c r="C83" s="4" t="s">
        <v>158</v>
      </c>
      <c r="D83" s="4" t="str">
        <f>VLOOKUP(B83,'local electoral areas'!E:F,2,FALSE)</f>
        <v>Bailieborough – Cootehill</v>
      </c>
      <c r="E83" s="4">
        <v>32078</v>
      </c>
      <c r="F83" s="5">
        <v>627</v>
      </c>
      <c r="G83" t="b">
        <f>COUNTIF(B:B,B83)&gt;1</f>
        <v>0</v>
      </c>
      <c r="H83" s="43" t="s">
        <v>159</v>
      </c>
      <c r="I83" s="43" t="b">
        <f>COUNTIF(E:E,E83)&gt;1</f>
        <v>0</v>
      </c>
      <c r="J83" s="43" t="s">
        <v>159</v>
      </c>
      <c r="Z83" t="s">
        <v>216</v>
      </c>
      <c r="AA83">
        <v>8345</v>
      </c>
    </row>
    <row r="84" spans="1:27" x14ac:dyDescent="0.2">
      <c r="A84" s="2" t="s">
        <v>10</v>
      </c>
      <c r="B84" s="3" t="s">
        <v>217</v>
      </c>
      <c r="C84" s="4" t="s">
        <v>158</v>
      </c>
      <c r="D84" s="4" t="str">
        <f>VLOOKUP(B84,'local electoral areas'!E:F,2,FALSE)</f>
        <v>Bailieborough – Cootehill</v>
      </c>
      <c r="E84" s="4">
        <v>32079</v>
      </c>
      <c r="F84" s="5">
        <v>304</v>
      </c>
      <c r="G84" t="b">
        <f>COUNTIF(B:B,B84)&gt;1</f>
        <v>0</v>
      </c>
      <c r="H84" s="43" t="s">
        <v>159</v>
      </c>
      <c r="I84" s="43" t="b">
        <f>COUNTIF(E:E,E84)&gt;1</f>
        <v>0</v>
      </c>
      <c r="J84" s="43" t="s">
        <v>159</v>
      </c>
      <c r="Z84" t="s">
        <v>218</v>
      </c>
      <c r="AA84">
        <v>5408</v>
      </c>
    </row>
    <row r="85" spans="1:27" x14ac:dyDescent="0.2">
      <c r="A85" s="2" t="s">
        <v>10</v>
      </c>
      <c r="B85" s="3" t="s">
        <v>219</v>
      </c>
      <c r="C85" s="4" t="s">
        <v>158</v>
      </c>
      <c r="D85" s="4" t="str">
        <f>VLOOKUP(B85,'local electoral areas'!E:F,2,FALSE)</f>
        <v>Bailieborough – Cootehill</v>
      </c>
      <c r="E85" s="4">
        <v>32080</v>
      </c>
      <c r="F85" s="5">
        <v>783</v>
      </c>
      <c r="G85" t="b">
        <f>COUNTIF(B:B,B85)&gt;1</f>
        <v>0</v>
      </c>
      <c r="H85" s="43" t="s">
        <v>159</v>
      </c>
      <c r="I85" s="43" t="b">
        <f>COUNTIF(E:E,E85)&gt;1</f>
        <v>0</v>
      </c>
      <c r="J85" s="43" t="s">
        <v>159</v>
      </c>
      <c r="Z85" t="s">
        <v>220</v>
      </c>
      <c r="AA85">
        <v>2896</v>
      </c>
    </row>
    <row r="86" spans="1:27" x14ac:dyDescent="0.2">
      <c r="A86" s="2" t="s">
        <v>10</v>
      </c>
      <c r="B86" s="3" t="s">
        <v>221</v>
      </c>
      <c r="C86" s="4" t="s">
        <v>158</v>
      </c>
      <c r="D86" s="4" t="str">
        <f>VLOOKUP(B86,'local electoral areas'!E:F,2,FALSE)</f>
        <v>Ballyjamesduff</v>
      </c>
      <c r="E86" s="4">
        <v>32036</v>
      </c>
      <c r="F86" s="5">
        <v>966</v>
      </c>
      <c r="G86" t="b">
        <f>COUNTIF(B:B,B86)&gt;1</f>
        <v>0</v>
      </c>
      <c r="H86" s="43" t="s">
        <v>159</v>
      </c>
      <c r="I86" s="43" t="b">
        <f>COUNTIF(E:E,E86)&gt;1</f>
        <v>0</v>
      </c>
      <c r="J86" s="43" t="s">
        <v>159</v>
      </c>
      <c r="Z86" t="s">
        <v>222</v>
      </c>
      <c r="AA86">
        <v>4125</v>
      </c>
    </row>
    <row r="87" spans="1:27" x14ac:dyDescent="0.2">
      <c r="A87" s="2" t="s">
        <v>10</v>
      </c>
      <c r="B87" s="3" t="s">
        <v>97</v>
      </c>
      <c r="C87" s="4" t="s">
        <v>158</v>
      </c>
      <c r="D87" s="4" t="str">
        <f>VLOOKUP(B87,'local electoral areas'!E:F,2,FALSE)</f>
        <v>Ballyjamesduff</v>
      </c>
      <c r="E87" s="4">
        <v>32038</v>
      </c>
      <c r="F87" s="5">
        <v>420</v>
      </c>
      <c r="G87" t="b">
        <f>COUNTIF(B:B,B87)&gt;1</f>
        <v>1</v>
      </c>
      <c r="H87" s="43" t="s">
        <v>159</v>
      </c>
      <c r="I87" s="43" t="b">
        <f>COUNTIF(E:E,E87)&gt;1</f>
        <v>0</v>
      </c>
      <c r="J87" s="43" t="s">
        <v>159</v>
      </c>
      <c r="Y87" t="s">
        <v>223</v>
      </c>
      <c r="AA87">
        <v>43049</v>
      </c>
    </row>
    <row r="88" spans="1:27" x14ac:dyDescent="0.2">
      <c r="A88" s="2" t="s">
        <v>10</v>
      </c>
      <c r="B88" s="3" t="s">
        <v>224</v>
      </c>
      <c r="C88" s="4" t="s">
        <v>158</v>
      </c>
      <c r="D88" s="4" t="str">
        <f>VLOOKUP(B88,'local electoral areas'!E:F,2,FALSE)</f>
        <v>Ballyjamesduff</v>
      </c>
      <c r="E88" s="4">
        <v>32029</v>
      </c>
      <c r="F88" s="5">
        <v>3530</v>
      </c>
      <c r="G88" t="b">
        <f>COUNTIF(B:B,B88)&gt;1</f>
        <v>0</v>
      </c>
      <c r="H88" s="43" t="s">
        <v>159</v>
      </c>
      <c r="I88" s="43" t="b">
        <f>COUNTIF(E:E,E88)&gt;1</f>
        <v>0</v>
      </c>
      <c r="J88" s="43" t="s">
        <v>159</v>
      </c>
      <c r="Y88" t="s">
        <v>225</v>
      </c>
      <c r="AA88">
        <v>46643</v>
      </c>
    </row>
    <row r="89" spans="1:27" x14ac:dyDescent="0.2">
      <c r="A89" s="2" t="s">
        <v>10</v>
      </c>
      <c r="B89" s="3" t="s">
        <v>226</v>
      </c>
      <c r="C89" s="4" t="s">
        <v>158</v>
      </c>
      <c r="D89" s="4" t="str">
        <f>VLOOKUP(B89,'local electoral areas'!E:F,2,FALSE)</f>
        <v>Ballyjamesduff</v>
      </c>
      <c r="E89" s="4">
        <v>32040</v>
      </c>
      <c r="F89" s="5">
        <v>836</v>
      </c>
      <c r="G89" t="b">
        <f>COUNTIF(B:B,B89)&gt;1</f>
        <v>0</v>
      </c>
      <c r="H89" s="43" t="s">
        <v>159</v>
      </c>
      <c r="I89" s="43" t="b">
        <f>COUNTIF(E:E,E89)&gt;1</f>
        <v>0</v>
      </c>
      <c r="J89" s="43" t="s">
        <v>159</v>
      </c>
      <c r="X89" t="s">
        <v>227</v>
      </c>
      <c r="AA89">
        <v>588233</v>
      </c>
    </row>
    <row r="90" spans="1:27" x14ac:dyDescent="0.2">
      <c r="A90" s="2" t="s">
        <v>10</v>
      </c>
      <c r="B90" s="3" t="s">
        <v>228</v>
      </c>
      <c r="C90" s="4" t="s">
        <v>158</v>
      </c>
      <c r="D90" s="4" t="str">
        <f>VLOOKUP(B90,'local electoral areas'!E:F,2,FALSE)</f>
        <v>Ballyjamesduff</v>
      </c>
      <c r="E90" s="4">
        <v>32041</v>
      </c>
      <c r="F90" s="5">
        <v>1598</v>
      </c>
      <c r="G90" t="b">
        <f>COUNTIF(B:B,B90)&gt;1</f>
        <v>0</v>
      </c>
      <c r="H90" s="43" t="s">
        <v>159</v>
      </c>
      <c r="I90" s="43" t="b">
        <f>COUNTIF(E:E,E90)&gt;1</f>
        <v>0</v>
      </c>
      <c r="J90" s="43" t="s">
        <v>159</v>
      </c>
      <c r="X90" t="s">
        <v>229</v>
      </c>
      <c r="AA90">
        <v>329218</v>
      </c>
    </row>
    <row r="91" spans="1:27" x14ac:dyDescent="0.2">
      <c r="A91" s="2" t="s">
        <v>10</v>
      </c>
      <c r="B91" s="3" t="s">
        <v>230</v>
      </c>
      <c r="C91" s="4" t="s">
        <v>158</v>
      </c>
      <c r="D91" s="4" t="str">
        <f>VLOOKUP(B91,'local electoral areas'!E:F,2,FALSE)</f>
        <v>Ballyjamesduff</v>
      </c>
      <c r="E91" s="4">
        <v>32043</v>
      </c>
      <c r="F91" s="5">
        <v>197</v>
      </c>
      <c r="G91" t="b">
        <f>COUNTIF(B:B,B91)&gt;1</f>
        <v>0</v>
      </c>
      <c r="H91" s="43" t="s">
        <v>159</v>
      </c>
      <c r="I91" s="43" t="b">
        <f>COUNTIF(E:E,E91)&gt;1</f>
        <v>0</v>
      </c>
      <c r="J91" s="43" t="s">
        <v>159</v>
      </c>
      <c r="X91" t="s">
        <v>231</v>
      </c>
      <c r="AA91">
        <v>299793</v>
      </c>
    </row>
    <row r="92" spans="1:27" x14ac:dyDescent="0.2">
      <c r="A92" s="2" t="s">
        <v>10</v>
      </c>
      <c r="B92" s="3" t="s">
        <v>232</v>
      </c>
      <c r="C92" s="4" t="s">
        <v>158</v>
      </c>
      <c r="D92" s="4" t="str">
        <f>VLOOKUP(B92,'local electoral areas'!E:F,2,FALSE)</f>
        <v>Ballyjamesduff</v>
      </c>
      <c r="E92" s="4">
        <v>32030</v>
      </c>
      <c r="F92" s="5">
        <v>892</v>
      </c>
      <c r="G92" t="b">
        <f>COUNTIF(B:B,B92)&gt;1</f>
        <v>0</v>
      </c>
      <c r="H92" s="43" t="s">
        <v>159</v>
      </c>
      <c r="I92" s="43" t="b">
        <f>COUNTIF(E:E,E92)&gt;1</f>
        <v>0</v>
      </c>
      <c r="J92" s="43" t="s">
        <v>159</v>
      </c>
      <c r="X92" t="s">
        <v>233</v>
      </c>
      <c r="AA92">
        <v>1217244</v>
      </c>
    </row>
    <row r="93" spans="1:27" x14ac:dyDescent="0.2">
      <c r="A93" s="2" t="s">
        <v>10</v>
      </c>
      <c r="B93" s="3" t="s">
        <v>234</v>
      </c>
      <c r="C93" s="4" t="s">
        <v>158</v>
      </c>
      <c r="D93" s="4" t="str">
        <f>VLOOKUP(B93,'local electoral areas'!E:F,2,FALSE)</f>
        <v>Ballyjamesduff</v>
      </c>
      <c r="E93" s="4">
        <v>32052</v>
      </c>
      <c r="F93" s="5">
        <v>283</v>
      </c>
      <c r="G93" t="b">
        <f>COUNTIF(B:B,B93)&gt;1</f>
        <v>0</v>
      </c>
      <c r="H93" s="43" t="s">
        <v>159</v>
      </c>
      <c r="I93" s="43" t="b">
        <f>COUNTIF(E:E,E93)&gt;1</f>
        <v>0</v>
      </c>
      <c r="J93" s="43" t="s">
        <v>159</v>
      </c>
    </row>
    <row r="94" spans="1:27" x14ac:dyDescent="0.2">
      <c r="A94" s="2" t="s">
        <v>10</v>
      </c>
      <c r="B94" s="3" t="s">
        <v>235</v>
      </c>
      <c r="C94" s="4" t="s">
        <v>158</v>
      </c>
      <c r="D94" s="4" t="str">
        <f>VLOOKUP(B94,'local electoral areas'!E:F,2,FALSE)</f>
        <v>Ballyjamesduff</v>
      </c>
      <c r="E94" s="4">
        <v>32004</v>
      </c>
      <c r="F94" s="5">
        <v>677</v>
      </c>
      <c r="G94" t="b">
        <f>COUNTIF(B:B,B94)&gt;1</f>
        <v>0</v>
      </c>
      <c r="H94" s="43" t="s">
        <v>159</v>
      </c>
      <c r="I94" s="43" t="b">
        <f>COUNTIF(E:E,E94)&gt;1</f>
        <v>0</v>
      </c>
      <c r="J94" s="43" t="s">
        <v>159</v>
      </c>
    </row>
    <row r="95" spans="1:27" x14ac:dyDescent="0.2">
      <c r="A95" s="2" t="s">
        <v>10</v>
      </c>
      <c r="B95" s="3" t="s">
        <v>236</v>
      </c>
      <c r="C95" s="4" t="s">
        <v>158</v>
      </c>
      <c r="D95" s="4" t="str">
        <f>VLOOKUP(B95,'local electoral areas'!E:F,2,FALSE)</f>
        <v>Ballyjamesduff</v>
      </c>
      <c r="E95" s="4">
        <v>32054</v>
      </c>
      <c r="F95" s="5">
        <v>623</v>
      </c>
      <c r="G95" t="b">
        <f>COUNTIF(B:B,B95)&gt;1</f>
        <v>0</v>
      </c>
      <c r="H95" s="43" t="s">
        <v>159</v>
      </c>
      <c r="I95" s="43" t="b">
        <f>COUNTIF(E:E,E95)&gt;1</f>
        <v>0</v>
      </c>
      <c r="J95" s="43" t="s">
        <v>159</v>
      </c>
    </row>
    <row r="96" spans="1:27" x14ac:dyDescent="0.2">
      <c r="A96" s="2" t="s">
        <v>10</v>
      </c>
      <c r="B96" s="3" t="s">
        <v>237</v>
      </c>
      <c r="C96" s="4" t="s">
        <v>158</v>
      </c>
      <c r="D96" s="4" t="str">
        <f>VLOOKUP(B96,'local electoral areas'!E:F,2,FALSE)</f>
        <v>Ballyjamesduff</v>
      </c>
      <c r="E96" s="4">
        <v>32055</v>
      </c>
      <c r="F96" s="5">
        <v>707</v>
      </c>
      <c r="G96" t="b">
        <f>COUNTIF(B:B,B96)&gt;1</f>
        <v>1</v>
      </c>
      <c r="H96" s="43" t="s">
        <v>159</v>
      </c>
      <c r="I96" s="43" t="b">
        <f>COUNTIF(E:E,E96)&gt;1</f>
        <v>0</v>
      </c>
      <c r="J96" s="43" t="s">
        <v>159</v>
      </c>
    </row>
    <row r="97" spans="1:10" x14ac:dyDescent="0.2">
      <c r="A97" s="2" t="s">
        <v>10</v>
      </c>
      <c r="B97" s="3" t="s">
        <v>238</v>
      </c>
      <c r="C97" s="4" t="s">
        <v>158</v>
      </c>
      <c r="D97" s="4" t="str">
        <f>VLOOKUP(B97,'local electoral areas'!E:F,2,FALSE)</f>
        <v>Ballyjamesduff</v>
      </c>
      <c r="E97" s="4">
        <v>32057</v>
      </c>
      <c r="F97" s="5">
        <v>705</v>
      </c>
      <c r="G97" t="b">
        <f>COUNTIF(B:B,B97)&gt;1</f>
        <v>0</v>
      </c>
      <c r="H97" s="43" t="s">
        <v>159</v>
      </c>
      <c r="I97" s="43" t="b">
        <f>COUNTIF(E:E,E97)&gt;1</f>
        <v>0</v>
      </c>
      <c r="J97" s="43" t="s">
        <v>159</v>
      </c>
    </row>
    <row r="98" spans="1:10" x14ac:dyDescent="0.2">
      <c r="A98" s="2" t="s">
        <v>10</v>
      </c>
      <c r="B98" s="3" t="s">
        <v>239</v>
      </c>
      <c r="C98" s="4" t="s">
        <v>158</v>
      </c>
      <c r="D98" s="4" t="str">
        <f>VLOOKUP(B98,'local electoral areas'!E:F,2,FALSE)</f>
        <v>Ballyjamesduff</v>
      </c>
      <c r="E98" s="4">
        <v>32058</v>
      </c>
      <c r="F98" s="5">
        <v>475</v>
      </c>
      <c r="G98" t="b">
        <f>COUNTIF(B:B,B98)&gt;1</f>
        <v>0</v>
      </c>
      <c r="H98" s="43" t="s">
        <v>159</v>
      </c>
      <c r="I98" s="43" t="b">
        <f>COUNTIF(E:E,E98)&gt;1</f>
        <v>0</v>
      </c>
      <c r="J98" s="43" t="s">
        <v>159</v>
      </c>
    </row>
    <row r="99" spans="1:10" x14ac:dyDescent="0.2">
      <c r="A99" s="2" t="s">
        <v>10</v>
      </c>
      <c r="B99" s="3" t="s">
        <v>240</v>
      </c>
      <c r="C99" s="4" t="s">
        <v>158</v>
      </c>
      <c r="D99" s="4" t="str">
        <f>VLOOKUP(B99,'local electoral areas'!E:F,2,FALSE)</f>
        <v>Ballyjamesduff</v>
      </c>
      <c r="E99" s="4">
        <v>32059</v>
      </c>
      <c r="F99" s="5">
        <v>629</v>
      </c>
      <c r="G99" t="b">
        <f>COUNTIF(B:B,B99)&gt;1</f>
        <v>0</v>
      </c>
      <c r="H99" s="43" t="s">
        <v>159</v>
      </c>
      <c r="I99" s="43" t="b">
        <f>COUNTIF(E:E,E99)&gt;1</f>
        <v>0</v>
      </c>
      <c r="J99" s="43" t="s">
        <v>159</v>
      </c>
    </row>
    <row r="100" spans="1:10" x14ac:dyDescent="0.2">
      <c r="A100" s="2" t="s">
        <v>10</v>
      </c>
      <c r="B100" s="3" t="s">
        <v>241</v>
      </c>
      <c r="C100" s="4" t="s">
        <v>158</v>
      </c>
      <c r="D100" s="4" t="str">
        <f>VLOOKUP(B100,'local electoral areas'!E:F,2,FALSE)</f>
        <v>Ballyjamesduff</v>
      </c>
      <c r="E100" s="4">
        <v>32089</v>
      </c>
      <c r="F100" s="5">
        <v>673</v>
      </c>
      <c r="G100" t="b">
        <f>COUNTIF(B:B,B100)&gt;1</f>
        <v>0</v>
      </c>
      <c r="H100" s="43" t="s">
        <v>159</v>
      </c>
      <c r="I100" s="43" t="b">
        <f>COUNTIF(E:E,E100)&gt;1</f>
        <v>0</v>
      </c>
      <c r="J100" s="43" t="s">
        <v>159</v>
      </c>
    </row>
    <row r="101" spans="1:10" x14ac:dyDescent="0.2">
      <c r="A101" s="2" t="s">
        <v>10</v>
      </c>
      <c r="B101" s="3" t="s">
        <v>242</v>
      </c>
      <c r="C101" s="4" t="s">
        <v>158</v>
      </c>
      <c r="D101" s="4" t="str">
        <f>VLOOKUP(B101,'local electoral areas'!E:F,2,FALSE)</f>
        <v>Ballyjamesduff</v>
      </c>
      <c r="E101" s="4">
        <v>32062</v>
      </c>
      <c r="F101" s="5">
        <v>593</v>
      </c>
      <c r="G101" t="b">
        <f>COUNTIF(B:B,B101)&gt;1</f>
        <v>0</v>
      </c>
      <c r="H101" s="43" t="s">
        <v>159</v>
      </c>
      <c r="I101" s="43" t="b">
        <f>COUNTIF(E:E,E101)&gt;1</f>
        <v>0</v>
      </c>
      <c r="J101" s="43" t="s">
        <v>159</v>
      </c>
    </row>
    <row r="102" spans="1:10" x14ac:dyDescent="0.2">
      <c r="A102" s="2" t="s">
        <v>10</v>
      </c>
      <c r="B102" s="3" t="s">
        <v>123</v>
      </c>
      <c r="C102" s="4" t="s">
        <v>158</v>
      </c>
      <c r="D102" s="4" t="str">
        <f>VLOOKUP(B102,'local electoral areas'!E:F,2,FALSE)</f>
        <v>Ballyjamesduff</v>
      </c>
      <c r="E102" s="4">
        <v>32031</v>
      </c>
      <c r="F102" s="5">
        <v>991</v>
      </c>
      <c r="G102" t="b">
        <f>COUNTIF(B:B,B102)&gt;1</f>
        <v>1</v>
      </c>
      <c r="H102" s="43" t="s">
        <v>159</v>
      </c>
      <c r="I102" s="43" t="b">
        <f>COUNTIF(E:E,E102)&gt;1</f>
        <v>0</v>
      </c>
      <c r="J102" s="43" t="s">
        <v>159</v>
      </c>
    </row>
    <row r="103" spans="1:10" x14ac:dyDescent="0.2">
      <c r="A103" s="2" t="s">
        <v>10</v>
      </c>
      <c r="B103" s="3" t="s">
        <v>243</v>
      </c>
      <c r="C103" s="4" t="s">
        <v>158</v>
      </c>
      <c r="D103" s="4" t="str">
        <f>VLOOKUP(B103,'local electoral areas'!E:F,2,FALSE)</f>
        <v>Ballyjamesduff</v>
      </c>
      <c r="E103" s="4">
        <v>32090</v>
      </c>
      <c r="F103" s="5">
        <v>455</v>
      </c>
      <c r="G103" t="b">
        <f>COUNTIF(B:B,B103)&gt;1</f>
        <v>0</v>
      </c>
      <c r="H103" s="43" t="s">
        <v>159</v>
      </c>
      <c r="I103" s="43" t="b">
        <f>COUNTIF(E:E,E103)&gt;1</f>
        <v>0</v>
      </c>
      <c r="J103" s="43" t="s">
        <v>159</v>
      </c>
    </row>
    <row r="104" spans="1:10" x14ac:dyDescent="0.2">
      <c r="A104" s="2" t="s">
        <v>10</v>
      </c>
      <c r="B104" s="3" t="s">
        <v>244</v>
      </c>
      <c r="C104" s="4" t="s">
        <v>158</v>
      </c>
      <c r="D104" s="4" t="str">
        <f>VLOOKUP(B104,'local electoral areas'!E:F,2,FALSE)</f>
        <v>Ballyjamesduff</v>
      </c>
      <c r="E104" s="4">
        <v>32091</v>
      </c>
      <c r="F104" s="5">
        <v>339</v>
      </c>
      <c r="G104" t="b">
        <f>COUNTIF(B:B,B104)&gt;1</f>
        <v>0</v>
      </c>
      <c r="H104" s="43" t="s">
        <v>159</v>
      </c>
      <c r="I104" s="43" t="b">
        <f>COUNTIF(E:E,E104)&gt;1</f>
        <v>0</v>
      </c>
      <c r="J104" s="43" t="s">
        <v>159</v>
      </c>
    </row>
    <row r="105" spans="1:10" x14ac:dyDescent="0.2">
      <c r="A105" s="2" t="s">
        <v>10</v>
      </c>
      <c r="B105" s="3" t="s">
        <v>245</v>
      </c>
      <c r="C105" s="4" t="s">
        <v>158</v>
      </c>
      <c r="D105" s="4" t="str">
        <f>VLOOKUP(B105,'local electoral areas'!E:F,2,FALSE)</f>
        <v>Ballyjamesduff</v>
      </c>
      <c r="E105" s="4">
        <v>32065</v>
      </c>
      <c r="F105" s="5">
        <v>393</v>
      </c>
      <c r="G105" t="b">
        <f>COUNTIF(B:B,B105)&gt;1</f>
        <v>1</v>
      </c>
      <c r="H105" s="43" t="s">
        <v>159</v>
      </c>
      <c r="I105" s="43" t="b">
        <f>COUNTIF(E:E,E105)&gt;1</f>
        <v>0</v>
      </c>
      <c r="J105" s="43" t="s">
        <v>159</v>
      </c>
    </row>
    <row r="106" spans="1:10" x14ac:dyDescent="0.2">
      <c r="A106" s="2" t="s">
        <v>10</v>
      </c>
      <c r="B106" s="3" t="s">
        <v>246</v>
      </c>
      <c r="C106" s="4" t="s">
        <v>158</v>
      </c>
      <c r="D106" s="4" t="str">
        <f>VLOOKUP(B106,'local electoral areas'!E:F,2,FALSE)</f>
        <v>Ballyjamesduff</v>
      </c>
      <c r="E106" s="4">
        <v>32068</v>
      </c>
      <c r="F106" s="5">
        <v>1217</v>
      </c>
      <c r="G106" t="b">
        <f>COUNTIF(B:B,B106)&gt;1</f>
        <v>0</v>
      </c>
      <c r="H106" s="43" t="s">
        <v>159</v>
      </c>
      <c r="I106" s="43" t="b">
        <f>COUNTIF(E:E,E106)&gt;1</f>
        <v>0</v>
      </c>
      <c r="J106" s="43" t="s">
        <v>159</v>
      </c>
    </row>
    <row r="107" spans="1:10" x14ac:dyDescent="0.2">
      <c r="A107" s="2" t="s">
        <v>10</v>
      </c>
      <c r="B107" s="3" t="s">
        <v>247</v>
      </c>
      <c r="C107" s="4" t="s">
        <v>158</v>
      </c>
      <c r="D107" s="4" t="str">
        <f>VLOOKUP(B107,'local electoral areas'!E:F,2,FALSE)</f>
        <v>Ballyjamesduff</v>
      </c>
      <c r="E107" s="4">
        <v>32092</v>
      </c>
      <c r="F107" s="5">
        <v>321</v>
      </c>
      <c r="G107" t="b">
        <f>COUNTIF(B:B,B107)&gt;1</f>
        <v>0</v>
      </c>
      <c r="H107" s="43" t="s">
        <v>159</v>
      </c>
      <c r="I107" s="43" t="b">
        <f>COUNTIF(E:E,E107)&gt;1</f>
        <v>0</v>
      </c>
      <c r="J107" s="43" t="s">
        <v>159</v>
      </c>
    </row>
    <row r="108" spans="1:10" x14ac:dyDescent="0.2">
      <c r="A108" s="2" t="s">
        <v>10</v>
      </c>
      <c r="B108" s="3" t="s">
        <v>248</v>
      </c>
      <c r="C108" s="4" t="s">
        <v>158</v>
      </c>
      <c r="D108" s="4" t="str">
        <f>VLOOKUP(B108,'local electoral areas'!E:F,2,FALSE)</f>
        <v>Ballyjamesduff</v>
      </c>
      <c r="E108" s="4">
        <v>32032</v>
      </c>
      <c r="F108" s="5">
        <v>619</v>
      </c>
      <c r="G108" t="b">
        <f>COUNTIF(B:B,B108)&gt;1</f>
        <v>0</v>
      </c>
      <c r="H108" s="43" t="s">
        <v>159</v>
      </c>
      <c r="I108" s="43" t="b">
        <f>COUNTIF(E:E,E108)&gt;1</f>
        <v>0</v>
      </c>
      <c r="J108" s="43" t="s">
        <v>159</v>
      </c>
    </row>
    <row r="109" spans="1:10" x14ac:dyDescent="0.2">
      <c r="A109" s="2" t="s">
        <v>10</v>
      </c>
      <c r="B109" s="3" t="s">
        <v>249</v>
      </c>
      <c r="C109" s="4" t="s">
        <v>158</v>
      </c>
      <c r="D109" s="4" t="str">
        <f>VLOOKUP(B109,'local electoral areas'!E:F,2,FALSE)</f>
        <v>Ballyjamesduff</v>
      </c>
      <c r="E109" s="4">
        <v>32010</v>
      </c>
      <c r="F109" s="5">
        <v>2530</v>
      </c>
      <c r="G109" t="b">
        <f>COUNTIF(B:B,B109)&gt;1</f>
        <v>1</v>
      </c>
      <c r="H109" s="43" t="s">
        <v>159</v>
      </c>
      <c r="I109" s="43" t="b">
        <f>COUNTIF(E:E,E109)&gt;1</f>
        <v>0</v>
      </c>
      <c r="J109" s="43" t="s">
        <v>159</v>
      </c>
    </row>
    <row r="110" spans="1:10" x14ac:dyDescent="0.2">
      <c r="A110" s="2" t="s">
        <v>10</v>
      </c>
      <c r="B110" s="3" t="s">
        <v>250</v>
      </c>
      <c r="C110" s="4" t="s">
        <v>158</v>
      </c>
      <c r="D110" s="4" t="str">
        <f>VLOOKUP(B110,'local electoral areas'!E:F,2,FALSE)</f>
        <v>Ballyjamesduff</v>
      </c>
      <c r="E110" s="4">
        <v>32033</v>
      </c>
      <c r="F110" s="5">
        <v>1173</v>
      </c>
      <c r="G110" t="b">
        <f>COUNTIF(B:B,B110)&gt;1</f>
        <v>0</v>
      </c>
      <c r="H110" s="43" t="s">
        <v>159</v>
      </c>
      <c r="I110" s="43" t="b">
        <f>COUNTIF(E:E,E110)&gt;1</f>
        <v>0</v>
      </c>
      <c r="J110" s="43" t="s">
        <v>159</v>
      </c>
    </row>
    <row r="111" spans="1:10" x14ac:dyDescent="0.2">
      <c r="A111" s="2" t="s">
        <v>10</v>
      </c>
      <c r="B111" s="3" t="s">
        <v>251</v>
      </c>
      <c r="C111" s="4" t="s">
        <v>158</v>
      </c>
      <c r="D111" s="4" t="str">
        <f>VLOOKUP(B111,'local electoral areas'!E:F,2,FALSE)</f>
        <v>Ballyjamesduff</v>
      </c>
      <c r="E111" s="4">
        <v>32093</v>
      </c>
      <c r="F111" s="5">
        <v>671</v>
      </c>
      <c r="G111" t="b">
        <f>COUNTIF(B:B,B111)&gt;1</f>
        <v>0</v>
      </c>
      <c r="H111" s="43" t="s">
        <v>159</v>
      </c>
      <c r="I111" s="43" t="b">
        <f>COUNTIF(E:E,E111)&gt;1</f>
        <v>0</v>
      </c>
      <c r="J111" s="43" t="s">
        <v>159</v>
      </c>
    </row>
    <row r="112" spans="1:10" x14ac:dyDescent="0.2">
      <c r="A112" s="2" t="s">
        <v>10</v>
      </c>
      <c r="B112" s="3" t="s">
        <v>252</v>
      </c>
      <c r="C112" s="4" t="s">
        <v>158</v>
      </c>
      <c r="D112" s="4" t="str">
        <f>VLOOKUP(B112,'local electoral areas'!E:F,2,FALSE)</f>
        <v>Ballyjamesduff</v>
      </c>
      <c r="E112" s="4">
        <v>32076</v>
      </c>
      <c r="F112" s="5">
        <v>174</v>
      </c>
      <c r="G112" t="b">
        <f>COUNTIF(B:B,B112)&gt;1</f>
        <v>0</v>
      </c>
      <c r="H112" s="43" t="s">
        <v>159</v>
      </c>
      <c r="I112" s="43" t="b">
        <f>COUNTIF(E:E,E112)&gt;1</f>
        <v>0</v>
      </c>
      <c r="J112" s="43" t="s">
        <v>159</v>
      </c>
    </row>
    <row r="113" spans="1:10" x14ac:dyDescent="0.2">
      <c r="A113" s="2" t="s">
        <v>10</v>
      </c>
      <c r="B113" s="3" t="s">
        <v>253</v>
      </c>
      <c r="C113" s="4" t="s">
        <v>158</v>
      </c>
      <c r="D113" s="4" t="str">
        <f>VLOOKUP(B113,'local electoral areas'!E:F,2,FALSE)</f>
        <v>Ballyjamesduff</v>
      </c>
      <c r="E113" s="4">
        <v>32034</v>
      </c>
      <c r="F113" s="5">
        <v>5195</v>
      </c>
      <c r="G113" t="b">
        <f>COUNTIF(B:B,B113)&gt;1</f>
        <v>0</v>
      </c>
      <c r="H113" s="43" t="s">
        <v>159</v>
      </c>
      <c r="I113" s="43" t="b">
        <f>COUNTIF(E:E,E113)&gt;1</f>
        <v>0</v>
      </c>
      <c r="J113" s="43" t="s">
        <v>159</v>
      </c>
    </row>
    <row r="114" spans="1:10" x14ac:dyDescent="0.2">
      <c r="A114" s="2" t="s">
        <v>10</v>
      </c>
      <c r="B114" s="3" t="s">
        <v>254</v>
      </c>
      <c r="C114" s="4" t="s">
        <v>158</v>
      </c>
      <c r="D114" s="4" t="str">
        <f>VLOOKUP(B114,'local electoral areas'!E:F,2,FALSE)</f>
        <v>Cavan – Belturbet</v>
      </c>
      <c r="E114" s="4">
        <v>32035</v>
      </c>
      <c r="F114" s="5">
        <v>891</v>
      </c>
      <c r="G114" t="b">
        <f>COUNTIF(B:B,B114)&gt;1</f>
        <v>0</v>
      </c>
      <c r="H114" s="43" t="s">
        <v>159</v>
      </c>
      <c r="I114" s="43" t="b">
        <f>COUNTIF(E:E,E114)&gt;1</f>
        <v>0</v>
      </c>
      <c r="J114" s="43" t="s">
        <v>159</v>
      </c>
    </row>
    <row r="115" spans="1:10" x14ac:dyDescent="0.2">
      <c r="A115" s="2" t="s">
        <v>10</v>
      </c>
      <c r="B115" s="3" t="s">
        <v>255</v>
      </c>
      <c r="C115" s="4" t="s">
        <v>158</v>
      </c>
      <c r="D115" s="4" t="str">
        <f>VLOOKUP(B115,'local electoral areas'!E:F,2,FALSE)</f>
        <v>Cavan – Belturbet</v>
      </c>
      <c r="E115" s="4">
        <v>32015</v>
      </c>
      <c r="F115" s="5">
        <v>1861</v>
      </c>
      <c r="G115" t="b">
        <f>COUNTIF(B:B,B115)&gt;1</f>
        <v>1</v>
      </c>
      <c r="H115" s="43" t="s">
        <v>159</v>
      </c>
      <c r="I115" s="43" t="b">
        <f>COUNTIF(E:E,E115)&gt;1</f>
        <v>0</v>
      </c>
      <c r="J115" s="43" t="s">
        <v>159</v>
      </c>
    </row>
    <row r="116" spans="1:10" x14ac:dyDescent="0.2">
      <c r="A116" s="2" t="s">
        <v>10</v>
      </c>
      <c r="B116" s="3" t="s">
        <v>256</v>
      </c>
      <c r="C116" s="4" t="s">
        <v>158</v>
      </c>
      <c r="D116" s="4" t="str">
        <f>VLOOKUP(B116,'local electoral areas'!E:F,2,FALSE)</f>
        <v>Cavan – Belturbet</v>
      </c>
      <c r="E116" s="4">
        <v>32016</v>
      </c>
      <c r="F116" s="5">
        <v>239</v>
      </c>
      <c r="G116" t="b">
        <f>COUNTIF(B:B,B116)&gt;1</f>
        <v>0</v>
      </c>
      <c r="H116" s="43" t="s">
        <v>159</v>
      </c>
      <c r="I116" s="43" t="b">
        <f>COUNTIF(E:E,E116)&gt;1</f>
        <v>0</v>
      </c>
      <c r="J116" s="43" t="s">
        <v>159</v>
      </c>
    </row>
    <row r="117" spans="1:10" x14ac:dyDescent="0.2">
      <c r="A117" s="2" t="s">
        <v>10</v>
      </c>
      <c r="B117" s="3" t="s">
        <v>257</v>
      </c>
      <c r="C117" s="4" t="s">
        <v>158</v>
      </c>
      <c r="D117" s="4" t="str">
        <f>VLOOKUP(B117,'local electoral areas'!E:F,2,FALSE)</f>
        <v>Cavan – Belturbet</v>
      </c>
      <c r="E117" s="4">
        <v>32017</v>
      </c>
      <c r="F117" s="5">
        <v>615</v>
      </c>
      <c r="G117" t="b">
        <f>COUNTIF(B:B,B117)&gt;1</f>
        <v>0</v>
      </c>
      <c r="H117" s="43" t="s">
        <v>159</v>
      </c>
      <c r="I117" s="43" t="b">
        <f>COUNTIF(E:E,E117)&gt;1</f>
        <v>0</v>
      </c>
      <c r="J117" s="43" t="s">
        <v>159</v>
      </c>
    </row>
    <row r="118" spans="1:10" x14ac:dyDescent="0.2">
      <c r="A118" s="2" t="s">
        <v>10</v>
      </c>
      <c r="B118" s="3" t="s">
        <v>258</v>
      </c>
      <c r="C118" s="4" t="s">
        <v>158</v>
      </c>
      <c r="D118" s="4" t="s">
        <v>259</v>
      </c>
      <c r="E118" s="4">
        <v>32042</v>
      </c>
      <c r="F118" s="5">
        <v>1743</v>
      </c>
      <c r="G118" t="b">
        <f>COUNTIF(B:B,B118)&gt;1</f>
        <v>0</v>
      </c>
      <c r="H118" s="43" t="s">
        <v>159</v>
      </c>
      <c r="I118" s="43" t="b">
        <f>COUNTIF(E:E,E118)&gt;1</f>
        <v>0</v>
      </c>
      <c r="J118" s="43" t="s">
        <v>159</v>
      </c>
    </row>
    <row r="119" spans="1:10" x14ac:dyDescent="0.2">
      <c r="A119" s="2" t="s">
        <v>10</v>
      </c>
      <c r="B119" s="3" t="s">
        <v>260</v>
      </c>
      <c r="C119" s="4" t="s">
        <v>158</v>
      </c>
      <c r="D119" s="4" t="str">
        <f>VLOOKUP(B119,'local electoral areas'!E:F,2,FALSE)</f>
        <v>Cavan – Belturbet</v>
      </c>
      <c r="E119" s="4">
        <v>32019</v>
      </c>
      <c r="F119" s="5">
        <v>203</v>
      </c>
      <c r="G119" t="b">
        <f>COUNTIF(B:B,B119)&gt;1</f>
        <v>1</v>
      </c>
      <c r="H119" s="43" t="s">
        <v>159</v>
      </c>
      <c r="I119" s="43" t="b">
        <f>COUNTIF(E:E,E119)&gt;1</f>
        <v>0</v>
      </c>
      <c r="J119" s="43" t="s">
        <v>159</v>
      </c>
    </row>
    <row r="120" spans="1:10" x14ac:dyDescent="0.2">
      <c r="A120" s="2" t="s">
        <v>10</v>
      </c>
      <c r="B120" s="3" t="s">
        <v>261</v>
      </c>
      <c r="C120" s="4" t="s">
        <v>158</v>
      </c>
      <c r="D120" s="4" t="str">
        <f>VLOOKUP(B120,'local electoral areas'!E:F,2,FALSE)</f>
        <v>Cavan – Belturbet</v>
      </c>
      <c r="E120" s="4">
        <v>32044</v>
      </c>
      <c r="F120" s="5">
        <v>496</v>
      </c>
      <c r="G120" t="b">
        <f>COUNTIF(B:B,B120)&gt;1</f>
        <v>0</v>
      </c>
      <c r="H120" s="43" t="s">
        <v>159</v>
      </c>
      <c r="I120" s="43" t="b">
        <f>COUNTIF(E:E,E120)&gt;1</f>
        <v>0</v>
      </c>
      <c r="J120" s="43" t="s">
        <v>159</v>
      </c>
    </row>
    <row r="121" spans="1:10" x14ac:dyDescent="0.2">
      <c r="A121" s="2" t="s">
        <v>10</v>
      </c>
      <c r="B121" s="3" t="s">
        <v>262</v>
      </c>
      <c r="C121" s="4" t="s">
        <v>158</v>
      </c>
      <c r="D121" s="4" t="str">
        <f>VLOOKUP(B121,'local electoral areas'!E:F,2,FALSE)</f>
        <v>Cavan – Belturbet</v>
      </c>
      <c r="E121" s="4">
        <v>32020</v>
      </c>
      <c r="F121" s="5">
        <v>211</v>
      </c>
      <c r="G121" t="b">
        <f>COUNTIF(B:B,B121)&gt;1</f>
        <v>1</v>
      </c>
      <c r="H121" s="43" t="s">
        <v>159</v>
      </c>
      <c r="I121" s="43" t="b">
        <f>COUNTIF(E:E,E121)&gt;1</f>
        <v>0</v>
      </c>
      <c r="J121" s="43" t="s">
        <v>159</v>
      </c>
    </row>
    <row r="122" spans="1:10" x14ac:dyDescent="0.2">
      <c r="A122" s="2" t="s">
        <v>10</v>
      </c>
      <c r="B122" s="3" t="s">
        <v>263</v>
      </c>
      <c r="C122" s="4" t="s">
        <v>158</v>
      </c>
      <c r="D122" s="4" t="str">
        <f>VLOOKUP(B122,'local electoral areas'!E:F,2,FALSE)</f>
        <v>Cavan – Belturbet</v>
      </c>
      <c r="E122" s="4">
        <v>32046</v>
      </c>
      <c r="F122" s="5">
        <v>442</v>
      </c>
      <c r="G122" t="b">
        <f>COUNTIF(B:B,B122)&gt;1</f>
        <v>0</v>
      </c>
      <c r="H122" s="43" t="s">
        <v>159</v>
      </c>
      <c r="I122" s="43" t="b">
        <f>COUNTIF(E:E,E122)&gt;1</f>
        <v>0</v>
      </c>
      <c r="J122" s="43" t="s">
        <v>159</v>
      </c>
    </row>
    <row r="123" spans="1:10" x14ac:dyDescent="0.2">
      <c r="A123" s="2" t="s">
        <v>10</v>
      </c>
      <c r="B123" s="3" t="s">
        <v>264</v>
      </c>
      <c r="C123" s="4" t="s">
        <v>158</v>
      </c>
      <c r="D123" s="4" t="str">
        <f>VLOOKUP(B123,'local electoral areas'!E:F,2,FALSE)</f>
        <v>Cavan – Belturbet</v>
      </c>
      <c r="E123" s="4">
        <v>32047</v>
      </c>
      <c r="F123" s="5">
        <v>316</v>
      </c>
      <c r="G123" t="b">
        <f>COUNTIF(B:B,B123)&gt;1</f>
        <v>0</v>
      </c>
      <c r="H123" s="43" t="s">
        <v>159</v>
      </c>
      <c r="I123" s="43" t="b">
        <f>COUNTIF(E:E,E123)&gt;1</f>
        <v>0</v>
      </c>
      <c r="J123" s="43" t="s">
        <v>159</v>
      </c>
    </row>
    <row r="124" spans="1:10" x14ac:dyDescent="0.2">
      <c r="A124" s="2" t="s">
        <v>10</v>
      </c>
      <c r="B124" s="3" t="s">
        <v>265</v>
      </c>
      <c r="C124" s="4" t="s">
        <v>158</v>
      </c>
      <c r="D124" s="4" t="str">
        <f>VLOOKUP(B124,'local electoral areas'!E:F,2,FALSE)</f>
        <v>Cavan – Belturbet</v>
      </c>
      <c r="E124" s="4">
        <v>32048</v>
      </c>
      <c r="F124" s="5">
        <v>8650</v>
      </c>
      <c r="G124" t="b">
        <f>COUNTIF(B:B,B124)&gt;1</f>
        <v>0</v>
      </c>
      <c r="H124" s="43" t="s">
        <v>159</v>
      </c>
      <c r="I124" s="43" t="b">
        <f>COUNTIF(E:E,E124)&gt;1</f>
        <v>0</v>
      </c>
      <c r="J124" s="43" t="s">
        <v>159</v>
      </c>
    </row>
    <row r="125" spans="1:10" x14ac:dyDescent="0.2">
      <c r="A125" s="2" t="s">
        <v>10</v>
      </c>
      <c r="B125" s="3" t="s">
        <v>266</v>
      </c>
      <c r="C125" s="4" t="s">
        <v>158</v>
      </c>
      <c r="D125" s="4" t="str">
        <f>VLOOKUP(B125,'local electoral areas'!E:F,2,FALSE)</f>
        <v>Cavan – Belturbet</v>
      </c>
      <c r="E125" s="4">
        <v>32001</v>
      </c>
      <c r="F125" s="5">
        <v>3805</v>
      </c>
      <c r="G125" t="b">
        <f>COUNTIF(B:B,B125)&gt;1</f>
        <v>0</v>
      </c>
      <c r="H125" s="43" t="s">
        <v>159</v>
      </c>
      <c r="I125" s="43" t="b">
        <f>COUNTIF(E:E,E125)&gt;1</f>
        <v>0</v>
      </c>
      <c r="J125" s="43" t="s">
        <v>159</v>
      </c>
    </row>
    <row r="126" spans="1:10" x14ac:dyDescent="0.2">
      <c r="A126" s="2" t="s">
        <v>10</v>
      </c>
      <c r="B126" s="3" t="s">
        <v>267</v>
      </c>
      <c r="C126" s="4" t="s">
        <v>158</v>
      </c>
      <c r="D126" s="4" t="str">
        <f>VLOOKUP(B126,'local electoral areas'!E:F,2,FALSE)</f>
        <v>Cavan – Belturbet</v>
      </c>
      <c r="E126" s="4">
        <v>32081</v>
      </c>
      <c r="F126" s="5">
        <v>99</v>
      </c>
      <c r="G126" t="b">
        <f>COUNTIF(B:B,B126)&gt;1</f>
        <v>0</v>
      </c>
      <c r="H126" s="43" t="s">
        <v>159</v>
      </c>
      <c r="I126" s="43" t="b">
        <f>COUNTIF(E:E,E126)&gt;1</f>
        <v>0</v>
      </c>
      <c r="J126" s="43" t="s">
        <v>159</v>
      </c>
    </row>
    <row r="127" spans="1:10" x14ac:dyDescent="0.2">
      <c r="A127" s="2" t="s">
        <v>10</v>
      </c>
      <c r="B127" s="3" t="s">
        <v>268</v>
      </c>
      <c r="C127" s="4" t="s">
        <v>158</v>
      </c>
      <c r="D127" s="4" t="str">
        <f>VLOOKUP(B127,'local electoral areas'!E:F,2,FALSE)</f>
        <v>Cavan – Belturbet</v>
      </c>
      <c r="E127" s="4">
        <v>32021</v>
      </c>
      <c r="F127" s="5">
        <v>148</v>
      </c>
      <c r="G127" t="b">
        <f>COUNTIF(B:B,B127)&gt;1</f>
        <v>0</v>
      </c>
      <c r="H127" s="43" t="s">
        <v>159</v>
      </c>
      <c r="I127" s="43" t="b">
        <f>COUNTIF(E:E,E127)&gt;1</f>
        <v>0</v>
      </c>
      <c r="J127" s="43" t="s">
        <v>159</v>
      </c>
    </row>
    <row r="128" spans="1:10" x14ac:dyDescent="0.2">
      <c r="A128" s="2" t="s">
        <v>10</v>
      </c>
      <c r="B128" s="3" t="s">
        <v>269</v>
      </c>
      <c r="C128" s="4" t="s">
        <v>158</v>
      </c>
      <c r="D128" s="4" t="str">
        <f>VLOOKUP(B128,'local electoral areas'!E:F,2,FALSE)</f>
        <v>Cavan – Belturbet</v>
      </c>
      <c r="E128" s="4">
        <v>32022</v>
      </c>
      <c r="F128" s="5">
        <v>137</v>
      </c>
      <c r="G128" t="b">
        <f>COUNTIF(B:B,B128)&gt;1</f>
        <v>0</v>
      </c>
      <c r="H128" s="43" t="s">
        <v>159</v>
      </c>
      <c r="I128" s="43" t="b">
        <f>COUNTIF(E:E,E128)&gt;1</f>
        <v>0</v>
      </c>
      <c r="J128" s="43" t="s">
        <v>159</v>
      </c>
    </row>
    <row r="129" spans="1:10" x14ac:dyDescent="0.2">
      <c r="A129" s="2" t="s">
        <v>10</v>
      </c>
      <c r="B129" s="3" t="s">
        <v>270</v>
      </c>
      <c r="C129" s="4" t="s">
        <v>158</v>
      </c>
      <c r="D129" s="4" t="str">
        <f>VLOOKUP(B129,'local electoral areas'!E:F,2,FALSE)</f>
        <v>Cavan – Belturbet</v>
      </c>
      <c r="E129" s="4">
        <v>32083</v>
      </c>
      <c r="F129" s="5">
        <v>159</v>
      </c>
      <c r="G129" t="b">
        <f>COUNTIF(B:B,B129)&gt;1</f>
        <v>0</v>
      </c>
      <c r="H129" s="43" t="s">
        <v>159</v>
      </c>
      <c r="I129" s="43" t="b">
        <f>COUNTIF(E:E,E129)&gt;1</f>
        <v>0</v>
      </c>
      <c r="J129" s="43" t="s">
        <v>159</v>
      </c>
    </row>
    <row r="130" spans="1:10" x14ac:dyDescent="0.2">
      <c r="A130" s="2" t="s">
        <v>10</v>
      </c>
      <c r="B130" s="3" t="s">
        <v>271</v>
      </c>
      <c r="C130" s="4" t="s">
        <v>158</v>
      </c>
      <c r="D130" s="4" t="s">
        <v>259</v>
      </c>
      <c r="E130" s="4" t="s">
        <v>272</v>
      </c>
      <c r="F130" s="5">
        <v>134</v>
      </c>
      <c r="G130" t="b">
        <f>COUNTIF(B:B,B130)&gt;1</f>
        <v>0</v>
      </c>
      <c r="H130" s="43" t="s">
        <v>159</v>
      </c>
      <c r="I130" s="43" t="b">
        <f>COUNTIF(E:E,E130)&gt;1</f>
        <v>0</v>
      </c>
      <c r="J130" s="43" t="s">
        <v>159</v>
      </c>
    </row>
    <row r="131" spans="1:10" x14ac:dyDescent="0.2">
      <c r="A131" s="2" t="s">
        <v>10</v>
      </c>
      <c r="B131" s="3" t="s">
        <v>273</v>
      </c>
      <c r="C131" s="4" t="s">
        <v>158</v>
      </c>
      <c r="D131" s="4" t="str">
        <f>VLOOKUP(B131,'local electoral areas'!E:F,2,FALSE)</f>
        <v>Cavan – Belturbet</v>
      </c>
      <c r="E131" s="4">
        <v>32085</v>
      </c>
      <c r="F131" s="5">
        <v>319</v>
      </c>
      <c r="G131" t="b">
        <f>COUNTIF(B:B,B131)&gt;1</f>
        <v>0</v>
      </c>
      <c r="H131" s="43" t="s">
        <v>159</v>
      </c>
      <c r="I131" s="43" t="b">
        <f>COUNTIF(E:E,E131)&gt;1</f>
        <v>0</v>
      </c>
      <c r="J131" s="43" t="s">
        <v>159</v>
      </c>
    </row>
    <row r="132" spans="1:10" x14ac:dyDescent="0.2">
      <c r="A132" s="2" t="s">
        <v>10</v>
      </c>
      <c r="B132" s="3" t="s">
        <v>274</v>
      </c>
      <c r="C132" s="4" t="s">
        <v>158</v>
      </c>
      <c r="D132" s="4" t="str">
        <f>VLOOKUP(B132,'local electoral areas'!E:F,2,FALSE)</f>
        <v>Cavan – Belturbet</v>
      </c>
      <c r="E132" s="4">
        <v>32063</v>
      </c>
      <c r="F132" s="5">
        <v>504</v>
      </c>
      <c r="G132" t="b">
        <f>COUNTIF(B:B,B132)&gt;1</f>
        <v>0</v>
      </c>
      <c r="H132" s="43" t="s">
        <v>159</v>
      </c>
      <c r="I132" s="43" t="b">
        <f>COUNTIF(E:E,E132)&gt;1</f>
        <v>0</v>
      </c>
      <c r="J132" s="43" t="s">
        <v>159</v>
      </c>
    </row>
    <row r="133" spans="1:10" x14ac:dyDescent="0.2">
      <c r="A133" s="2" t="s">
        <v>10</v>
      </c>
      <c r="B133" s="3" t="s">
        <v>275</v>
      </c>
      <c r="C133" s="4" t="s">
        <v>158</v>
      </c>
      <c r="D133" s="4" t="str">
        <f>VLOOKUP(B133,'local electoral areas'!E:F,2,FALSE)</f>
        <v>Cavan – Belturbet</v>
      </c>
      <c r="E133" s="4">
        <v>32064</v>
      </c>
      <c r="F133" s="5">
        <v>648</v>
      </c>
      <c r="G133" t="b">
        <f>COUNTIF(B:B,B133)&gt;1</f>
        <v>0</v>
      </c>
      <c r="H133" s="43" t="s">
        <v>159</v>
      </c>
      <c r="I133" s="43" t="b">
        <f>COUNTIF(E:E,E133)&gt;1</f>
        <v>0</v>
      </c>
      <c r="J133" s="43" t="s">
        <v>159</v>
      </c>
    </row>
    <row r="134" spans="1:10" x14ac:dyDescent="0.2">
      <c r="A134" s="2" t="s">
        <v>10</v>
      </c>
      <c r="B134" s="3" t="s">
        <v>276</v>
      </c>
      <c r="C134" s="4" t="s">
        <v>158</v>
      </c>
      <c r="D134" s="4" t="str">
        <f>VLOOKUP(B134,'local electoral areas'!E:F,2,FALSE)</f>
        <v>Cavan – Belturbet</v>
      </c>
      <c r="E134" s="4">
        <v>32066</v>
      </c>
      <c r="F134" s="5">
        <v>1093</v>
      </c>
      <c r="G134" t="b">
        <f>COUNTIF(B:B,B134)&gt;1</f>
        <v>0</v>
      </c>
      <c r="H134" s="43" t="s">
        <v>159</v>
      </c>
      <c r="I134" s="43" t="b">
        <f>COUNTIF(E:E,E134)&gt;1</f>
        <v>0</v>
      </c>
      <c r="J134" s="43" t="s">
        <v>159</v>
      </c>
    </row>
    <row r="135" spans="1:10" x14ac:dyDescent="0.2">
      <c r="A135" s="2" t="s">
        <v>10</v>
      </c>
      <c r="B135" s="3" t="s">
        <v>277</v>
      </c>
      <c r="C135" s="4" t="s">
        <v>158</v>
      </c>
      <c r="D135" s="4" t="s">
        <v>259</v>
      </c>
      <c r="E135" s="4" t="s">
        <v>278</v>
      </c>
      <c r="F135" s="5">
        <v>142</v>
      </c>
      <c r="G135" t="b">
        <f>COUNTIF(B:B,B135)&gt;1</f>
        <v>0</v>
      </c>
      <c r="H135" s="43" t="s">
        <v>159</v>
      </c>
      <c r="I135" s="43" t="b">
        <f>COUNTIF(E:E,E135)&gt;1</f>
        <v>0</v>
      </c>
      <c r="J135" s="43" t="s">
        <v>159</v>
      </c>
    </row>
    <row r="136" spans="1:10" x14ac:dyDescent="0.2">
      <c r="A136" s="2" t="s">
        <v>10</v>
      </c>
      <c r="B136" s="3" t="s">
        <v>279</v>
      </c>
      <c r="C136" s="4" t="s">
        <v>158</v>
      </c>
      <c r="D136" s="4" t="str">
        <f>VLOOKUP(B136,'local electoral areas'!E:F,2,FALSE)</f>
        <v>Cavan – Belturbet</v>
      </c>
      <c r="E136" s="4">
        <v>32067</v>
      </c>
      <c r="F136" s="5">
        <v>656</v>
      </c>
      <c r="G136" t="b">
        <f>COUNTIF(B:B,B136)&gt;1</f>
        <v>0</v>
      </c>
      <c r="H136" s="43" t="s">
        <v>159</v>
      </c>
      <c r="I136" s="43" t="b">
        <f>COUNTIF(E:E,E136)&gt;1</f>
        <v>0</v>
      </c>
      <c r="J136" s="43" t="s">
        <v>159</v>
      </c>
    </row>
    <row r="137" spans="1:10" x14ac:dyDescent="0.2">
      <c r="A137" s="2" t="s">
        <v>10</v>
      </c>
      <c r="B137" s="3" t="s">
        <v>280</v>
      </c>
      <c r="C137" s="4" t="s">
        <v>158</v>
      </c>
      <c r="D137" s="4" t="str">
        <f>VLOOKUP(B137,'local electoral areas'!E:F,2,FALSE)</f>
        <v>Cavan – Belturbet</v>
      </c>
      <c r="E137" s="4">
        <v>32023</v>
      </c>
      <c r="F137" s="5">
        <v>136</v>
      </c>
      <c r="G137" t="b">
        <f>COUNTIF(B:B,B137)&gt;1</f>
        <v>0</v>
      </c>
      <c r="H137" s="43" t="s">
        <v>159</v>
      </c>
      <c r="I137" s="43" t="b">
        <f>COUNTIF(E:E,E137)&gt;1</f>
        <v>0</v>
      </c>
      <c r="J137" s="43" t="s">
        <v>159</v>
      </c>
    </row>
    <row r="138" spans="1:10" x14ac:dyDescent="0.2">
      <c r="A138" s="2" t="s">
        <v>10</v>
      </c>
      <c r="B138" s="3" t="s">
        <v>281</v>
      </c>
      <c r="C138" s="4" t="s">
        <v>158</v>
      </c>
      <c r="D138" s="4" t="str">
        <f>VLOOKUP(B138,'local electoral areas'!E:F,2,FALSE)</f>
        <v>Cavan – Belturbet</v>
      </c>
      <c r="E138" s="4">
        <v>32024</v>
      </c>
      <c r="F138" s="5">
        <v>290</v>
      </c>
      <c r="G138" t="b">
        <f>COUNTIF(B:B,B138)&gt;1</f>
        <v>0</v>
      </c>
      <c r="H138" s="43" t="s">
        <v>159</v>
      </c>
      <c r="I138" s="43" t="b">
        <f>COUNTIF(E:E,E138)&gt;1</f>
        <v>0</v>
      </c>
      <c r="J138" s="43" t="s">
        <v>159</v>
      </c>
    </row>
    <row r="139" spans="1:10" x14ac:dyDescent="0.2">
      <c r="A139" s="2" t="s">
        <v>10</v>
      </c>
      <c r="B139" s="3" t="s">
        <v>282</v>
      </c>
      <c r="C139" s="4" t="s">
        <v>158</v>
      </c>
      <c r="D139" s="4" t="str">
        <f>VLOOKUP(B139,'local electoral areas'!E:F,2,FALSE)</f>
        <v>Cavan – Belturbet</v>
      </c>
      <c r="E139" s="4">
        <v>32072</v>
      </c>
      <c r="F139" s="5">
        <v>405</v>
      </c>
      <c r="G139" t="b">
        <f>COUNTIF(B:B,B139)&gt;1</f>
        <v>1</v>
      </c>
      <c r="H139" s="43" t="s">
        <v>159</v>
      </c>
      <c r="I139" s="43" t="b">
        <f>COUNTIF(E:E,E139)&gt;1</f>
        <v>0</v>
      </c>
      <c r="J139" s="43" t="s">
        <v>159</v>
      </c>
    </row>
    <row r="140" spans="1:10" x14ac:dyDescent="0.2">
      <c r="A140" s="2" t="s">
        <v>10</v>
      </c>
      <c r="B140" s="3" t="s">
        <v>283</v>
      </c>
      <c r="C140" s="4" t="s">
        <v>158</v>
      </c>
      <c r="D140" s="4" t="str">
        <f>VLOOKUP(B140,'local electoral areas'!E:F,2,FALSE)</f>
        <v>Cavan – Belturbet</v>
      </c>
      <c r="E140" s="4">
        <v>32073</v>
      </c>
      <c r="F140" s="5">
        <v>1749</v>
      </c>
      <c r="G140" t="b">
        <f>COUNTIF(B:B,B140)&gt;1</f>
        <v>0</v>
      </c>
      <c r="H140" s="43" t="s">
        <v>159</v>
      </c>
      <c r="I140" s="43" t="b">
        <f>COUNTIF(E:E,E140)&gt;1</f>
        <v>0</v>
      </c>
      <c r="J140" s="43" t="s">
        <v>159</v>
      </c>
    </row>
    <row r="141" spans="1:10" x14ac:dyDescent="0.2">
      <c r="A141" s="2" t="s">
        <v>10</v>
      </c>
      <c r="B141" s="3" t="s">
        <v>284</v>
      </c>
      <c r="C141" s="4" t="s">
        <v>158</v>
      </c>
      <c r="D141" s="4" t="s">
        <v>259</v>
      </c>
      <c r="E141" s="4" t="s">
        <v>285</v>
      </c>
      <c r="F141" s="5">
        <v>241</v>
      </c>
      <c r="G141" t="b">
        <f>COUNTIF(B:B,B141)&gt;1</f>
        <v>0</v>
      </c>
      <c r="H141" s="43" t="s">
        <v>159</v>
      </c>
      <c r="I141" s="43" t="b">
        <f>COUNTIF(E:E,E141)&gt;1</f>
        <v>0</v>
      </c>
      <c r="J141" s="43" t="s">
        <v>159</v>
      </c>
    </row>
    <row r="142" spans="1:10" x14ac:dyDescent="0.2">
      <c r="A142" s="2" t="s">
        <v>10</v>
      </c>
      <c r="B142" s="3" t="s">
        <v>286</v>
      </c>
      <c r="C142" s="4" t="s">
        <v>158</v>
      </c>
      <c r="D142" s="4" t="str">
        <f>VLOOKUP(B142,'local electoral areas'!E:F,2,FALSE)</f>
        <v>Cavan – Belturbet</v>
      </c>
      <c r="E142" s="4">
        <v>32026</v>
      </c>
      <c r="F142" s="5">
        <v>311</v>
      </c>
      <c r="G142" t="b">
        <f>COUNTIF(B:B,B142)&gt;1</f>
        <v>0</v>
      </c>
      <c r="H142" s="43" t="s">
        <v>159</v>
      </c>
      <c r="I142" s="43" t="b">
        <f>COUNTIF(E:E,E142)&gt;1</f>
        <v>0</v>
      </c>
      <c r="J142" s="43" t="s">
        <v>159</v>
      </c>
    </row>
    <row r="143" spans="1:10" x14ac:dyDescent="0.2">
      <c r="A143" s="2" t="s">
        <v>10</v>
      </c>
      <c r="B143" s="3" t="s">
        <v>287</v>
      </c>
      <c r="C143" s="4" t="s">
        <v>158</v>
      </c>
      <c r="D143" s="4" t="s">
        <v>259</v>
      </c>
      <c r="E143" s="4" t="s">
        <v>288</v>
      </c>
      <c r="F143" s="5">
        <v>363</v>
      </c>
      <c r="G143" t="b">
        <f>COUNTIF(B:B,B143)&gt;1</f>
        <v>0</v>
      </c>
      <c r="H143" s="43" t="s">
        <v>159</v>
      </c>
      <c r="I143" s="43" t="b">
        <f>COUNTIF(E:E,E143)&gt;1</f>
        <v>0</v>
      </c>
      <c r="J143" s="43" t="s">
        <v>159</v>
      </c>
    </row>
    <row r="144" spans="1:10" x14ac:dyDescent="0.2">
      <c r="A144" s="2" t="s">
        <v>10</v>
      </c>
      <c r="B144" s="3" t="s">
        <v>289</v>
      </c>
      <c r="C144" s="4" t="s">
        <v>158</v>
      </c>
      <c r="D144" s="4" t="str">
        <f>VLOOKUP(B144,'local electoral areas'!E:F,2,FALSE)</f>
        <v>Cavan – Belturbet</v>
      </c>
      <c r="E144" s="4">
        <v>32088</v>
      </c>
      <c r="F144" s="5">
        <v>343</v>
      </c>
      <c r="G144" t="b">
        <f>COUNTIF(B:B,B144)&gt;1</f>
        <v>0</v>
      </c>
      <c r="H144" s="43" t="s">
        <v>159</v>
      </c>
      <c r="I144" s="43" t="b">
        <f>COUNTIF(E:E,E144)&gt;1</f>
        <v>0</v>
      </c>
      <c r="J144" s="43" t="s">
        <v>159</v>
      </c>
    </row>
    <row r="145" spans="1:9" x14ac:dyDescent="0.2">
      <c r="A145" s="2" t="s">
        <v>10</v>
      </c>
      <c r="B145" s="3" t="s">
        <v>290</v>
      </c>
      <c r="C145" s="4" t="s">
        <v>291</v>
      </c>
      <c r="D145" s="4" t="str">
        <f>VLOOKUP(B145,'local electoral areas'!I:J,2,FALSE)</f>
        <v>Ennistymon</v>
      </c>
      <c r="E145" s="4">
        <v>16006</v>
      </c>
      <c r="F145" s="5">
        <v>543</v>
      </c>
      <c r="G145" t="b">
        <f>COUNTIF(B:B,B145)&gt;1</f>
        <v>0</v>
      </c>
      <c r="H145" t="s">
        <v>292</v>
      </c>
      <c r="I145" t="b">
        <f>COUNTIF(E:E,E145)&gt;1</f>
        <v>0</v>
      </c>
    </row>
    <row r="146" spans="1:9" x14ac:dyDescent="0.2">
      <c r="A146" s="2" t="s">
        <v>10</v>
      </c>
      <c r="B146" s="3" t="s">
        <v>293</v>
      </c>
      <c r="C146" s="4" t="s">
        <v>291</v>
      </c>
      <c r="D146" s="4" t="str">
        <f>VLOOKUP(B146,'local electoral areas'!I:J,2,FALSE)</f>
        <v>Kilrush</v>
      </c>
      <c r="E146" s="4">
        <v>16046</v>
      </c>
      <c r="F146" s="5">
        <v>508</v>
      </c>
      <c r="G146" t="b">
        <f>COUNTIF(B:B,B146)&gt;1</f>
        <v>1</v>
      </c>
      <c r="H146" t="s">
        <v>292</v>
      </c>
      <c r="I146" t="b">
        <f>COUNTIF(E:E,E146)&gt;1</f>
        <v>0</v>
      </c>
    </row>
    <row r="147" spans="1:9" x14ac:dyDescent="0.2">
      <c r="A147" s="2" t="s">
        <v>10</v>
      </c>
      <c r="B147" s="3" t="s">
        <v>294</v>
      </c>
      <c r="C147" s="4" t="s">
        <v>291</v>
      </c>
      <c r="D147" s="4" t="str">
        <f>VLOOKUP(B147,'local electoral areas'!I:J,2,FALSE)</f>
        <v>Killaloe</v>
      </c>
      <c r="E147" s="4">
        <v>16120</v>
      </c>
      <c r="F147" s="5">
        <v>355</v>
      </c>
      <c r="G147" t="b">
        <f>COUNTIF(B:B,B147)&gt;1</f>
        <v>0</v>
      </c>
      <c r="H147" t="s">
        <v>292</v>
      </c>
      <c r="I147" t="b">
        <f>COUNTIF(E:E,E147)&gt;1</f>
        <v>0</v>
      </c>
    </row>
    <row r="148" spans="1:9" x14ac:dyDescent="0.2">
      <c r="A148" s="2" t="s">
        <v>10</v>
      </c>
      <c r="B148" s="3" t="s">
        <v>295</v>
      </c>
      <c r="C148" s="4" t="s">
        <v>291</v>
      </c>
      <c r="D148" s="4" t="str">
        <f>VLOOKUP(B148,'local electoral areas'!I:J,2,FALSE)</f>
        <v>Ennistymon</v>
      </c>
      <c r="E148" s="4">
        <v>16047</v>
      </c>
      <c r="F148" s="5">
        <v>190</v>
      </c>
      <c r="G148" t="b">
        <f>COUNTIF(B:B,B148)&gt;1</f>
        <v>0</v>
      </c>
      <c r="H148" t="s">
        <v>292</v>
      </c>
      <c r="I148" t="b">
        <f>COUNTIF(E:E,E148)&gt;1</f>
        <v>0</v>
      </c>
    </row>
    <row r="149" spans="1:9" x14ac:dyDescent="0.2">
      <c r="A149" s="2" t="s">
        <v>10</v>
      </c>
      <c r="B149" s="3" t="s">
        <v>296</v>
      </c>
      <c r="C149" s="4" t="s">
        <v>291</v>
      </c>
      <c r="D149" s="4" t="str">
        <f>VLOOKUP(B149,'local electoral areas'!I:J,2,FALSE)</f>
        <v>Killaloe</v>
      </c>
      <c r="E149" s="4">
        <v>16138</v>
      </c>
      <c r="F149" s="5">
        <v>158</v>
      </c>
      <c r="G149" t="b">
        <f>COUNTIF(B:B,B149)&gt;1</f>
        <v>0</v>
      </c>
      <c r="H149" t="s">
        <v>292</v>
      </c>
      <c r="I149" t="b">
        <f>COUNTIF(E:E,E149)&gt;1</f>
        <v>0</v>
      </c>
    </row>
    <row r="150" spans="1:9" x14ac:dyDescent="0.2">
      <c r="A150" s="2" t="s">
        <v>10</v>
      </c>
      <c r="B150" s="3" t="s">
        <v>297</v>
      </c>
      <c r="C150" s="4" t="s">
        <v>291</v>
      </c>
      <c r="D150" s="4" t="str">
        <f>VLOOKUP(B150,'local electoral areas'!I:J,2,FALSE)</f>
        <v>Shannon</v>
      </c>
      <c r="E150" s="4">
        <v>16105</v>
      </c>
      <c r="F150" s="5">
        <v>1023</v>
      </c>
      <c r="G150" t="b">
        <f>COUNTIF(B:B,B150)&gt;1</f>
        <v>0</v>
      </c>
      <c r="H150" t="s">
        <v>292</v>
      </c>
      <c r="I150" t="b">
        <f>COUNTIF(E:E,E150)&gt;1</f>
        <v>0</v>
      </c>
    </row>
    <row r="151" spans="1:9" x14ac:dyDescent="0.2">
      <c r="A151" s="2" t="s">
        <v>10</v>
      </c>
      <c r="B151" s="3" t="s">
        <v>298</v>
      </c>
      <c r="C151" s="4" t="s">
        <v>291</v>
      </c>
      <c r="D151" s="4" t="str">
        <f>VLOOKUP(B151,'local electoral areas'!I:J,2,FALSE)</f>
        <v>Ennistymon</v>
      </c>
      <c r="E151" s="4">
        <v>16048</v>
      </c>
      <c r="F151" s="5">
        <v>782</v>
      </c>
      <c r="G151" t="b">
        <f>COUNTIF(B:B,B151)&gt;1</f>
        <v>0</v>
      </c>
      <c r="H151" t="s">
        <v>292</v>
      </c>
      <c r="I151" t="b">
        <f>COUNTIF(E:E,E151)&gt;1</f>
        <v>0</v>
      </c>
    </row>
    <row r="152" spans="1:9" x14ac:dyDescent="0.2">
      <c r="A152" s="2" t="s">
        <v>10</v>
      </c>
      <c r="B152" s="3" t="s">
        <v>299</v>
      </c>
      <c r="C152" s="4" t="s">
        <v>291</v>
      </c>
      <c r="D152" s="4" t="str">
        <f>VLOOKUP(B152,'local electoral areas'!I:J,2,FALSE)</f>
        <v>Shannon</v>
      </c>
      <c r="E152" s="4">
        <v>16106</v>
      </c>
      <c r="F152" s="5">
        <v>6023</v>
      </c>
      <c r="G152" t="b">
        <f>COUNTIF(B:B,B152)&gt;1</f>
        <v>1</v>
      </c>
      <c r="H152" t="s">
        <v>292</v>
      </c>
      <c r="I152" t="b">
        <f>COUNTIF(E:E,E152)&gt;1</f>
        <v>0</v>
      </c>
    </row>
    <row r="153" spans="1:9" x14ac:dyDescent="0.2">
      <c r="A153" s="2" t="s">
        <v>10</v>
      </c>
      <c r="B153" s="3" t="s">
        <v>300</v>
      </c>
      <c r="C153" s="4" t="s">
        <v>291</v>
      </c>
      <c r="D153" s="4" t="str">
        <f>VLOOKUP(B153,'local electoral areas'!I:J,2,FALSE)</f>
        <v>Kilrush</v>
      </c>
      <c r="E153" s="4">
        <v>16066</v>
      </c>
      <c r="F153" s="5">
        <v>232</v>
      </c>
      <c r="G153" t="b">
        <f>COUNTIF(B:B,B153)&gt;1</f>
        <v>0</v>
      </c>
      <c r="H153" t="s">
        <v>292</v>
      </c>
      <c r="I153" t="b">
        <f>COUNTIF(E:E,E153)&gt;1</f>
        <v>0</v>
      </c>
    </row>
    <row r="154" spans="1:9" x14ac:dyDescent="0.2">
      <c r="A154" s="2" t="s">
        <v>10</v>
      </c>
      <c r="B154" s="3" t="s">
        <v>301</v>
      </c>
      <c r="C154" s="4" t="s">
        <v>291</v>
      </c>
      <c r="D154" s="4" t="str">
        <f>VLOOKUP(B154,'local electoral areas'!I:J,2,FALSE)</f>
        <v>Killaloe</v>
      </c>
      <c r="E154" s="4">
        <v>16139</v>
      </c>
      <c r="F154" s="5">
        <v>234</v>
      </c>
      <c r="G154" t="b">
        <f>COUNTIF(B:B,B154)&gt;1</f>
        <v>0</v>
      </c>
      <c r="H154" t="s">
        <v>292</v>
      </c>
      <c r="I154" t="b">
        <f>COUNTIF(E:E,E154)&gt;1</f>
        <v>0</v>
      </c>
    </row>
    <row r="155" spans="1:9" x14ac:dyDescent="0.2">
      <c r="A155" s="2" t="s">
        <v>10</v>
      </c>
      <c r="B155" s="3" t="s">
        <v>302</v>
      </c>
      <c r="C155" s="4" t="s">
        <v>291</v>
      </c>
      <c r="D155" s="4" t="str">
        <f>VLOOKUP(B155,'local electoral areas'!I:J,2,FALSE)</f>
        <v>Ennistymon</v>
      </c>
      <c r="E155" s="4">
        <v>16049</v>
      </c>
      <c r="F155" s="5">
        <v>401</v>
      </c>
      <c r="G155" t="b">
        <f>COUNTIF(B:B,B155)&gt;1</f>
        <v>0</v>
      </c>
      <c r="H155" t="s">
        <v>292</v>
      </c>
      <c r="I155" t="b">
        <f>COUNTIF(E:E,E155)&gt;1</f>
        <v>0</v>
      </c>
    </row>
    <row r="156" spans="1:9" x14ac:dyDescent="0.2">
      <c r="A156" s="2" t="s">
        <v>10</v>
      </c>
      <c r="B156" s="3" t="s">
        <v>303</v>
      </c>
      <c r="C156" s="4" t="s">
        <v>291</v>
      </c>
      <c r="D156" s="4" t="str">
        <f>VLOOKUP(B156,'local electoral areas'!I:J,2,FALSE)</f>
        <v>Ennistymon</v>
      </c>
      <c r="E156" s="4">
        <v>16050</v>
      </c>
      <c r="F156" s="5">
        <v>413</v>
      </c>
      <c r="G156" t="b">
        <f>COUNTIF(B:B,B156)&gt;1</f>
        <v>0</v>
      </c>
      <c r="H156" t="s">
        <v>292</v>
      </c>
      <c r="I156" t="b">
        <f>COUNTIF(E:E,E156)&gt;1</f>
        <v>0</v>
      </c>
    </row>
    <row r="157" spans="1:9" x14ac:dyDescent="0.2">
      <c r="A157" s="2" t="s">
        <v>10</v>
      </c>
      <c r="B157" s="3" t="s">
        <v>304</v>
      </c>
      <c r="C157" s="4" t="s">
        <v>291</v>
      </c>
      <c r="D157" s="4" t="str">
        <f>VLOOKUP(B157,'local electoral areas'!I:J,2,FALSE)</f>
        <v>Killaloe</v>
      </c>
      <c r="E157" s="4">
        <v>16121</v>
      </c>
      <c r="F157" s="5">
        <v>297</v>
      </c>
      <c r="G157" t="b">
        <f>COUNTIF(B:B,B157)&gt;1</f>
        <v>0</v>
      </c>
      <c r="H157" t="s">
        <v>292</v>
      </c>
      <c r="I157" t="b">
        <f>COUNTIF(E:E,E157)&gt;1</f>
        <v>0</v>
      </c>
    </row>
    <row r="158" spans="1:9" x14ac:dyDescent="0.2">
      <c r="A158" s="2" t="s">
        <v>10</v>
      </c>
      <c r="B158" s="3" t="s">
        <v>305</v>
      </c>
      <c r="C158" s="4" t="s">
        <v>291</v>
      </c>
      <c r="D158" s="4" t="str">
        <f>VLOOKUP(B158,'local electoral areas'!I:J,2,FALSE)</f>
        <v>Ennistymon</v>
      </c>
      <c r="E158" s="4">
        <v>16018</v>
      </c>
      <c r="F158" s="5">
        <v>353</v>
      </c>
      <c r="G158" t="b">
        <f>COUNTIF(B:B,B158)&gt;1</f>
        <v>0</v>
      </c>
      <c r="H158" t="s">
        <v>292</v>
      </c>
      <c r="I158" t="b">
        <f>COUNTIF(E:E,E158)&gt;1</f>
        <v>0</v>
      </c>
    </row>
    <row r="159" spans="1:9" x14ac:dyDescent="0.2">
      <c r="A159" s="2" t="s">
        <v>10</v>
      </c>
      <c r="B159" s="3" t="s">
        <v>306</v>
      </c>
      <c r="C159" s="4" t="s">
        <v>291</v>
      </c>
      <c r="D159" s="4" t="str">
        <f>VLOOKUP(B159,'local electoral areas'!I:J,2,FALSE)</f>
        <v>Killaloe</v>
      </c>
      <c r="E159" s="4">
        <v>16140</v>
      </c>
      <c r="F159" s="5">
        <v>219</v>
      </c>
      <c r="G159" t="b">
        <f>COUNTIF(B:B,B159)&gt;1</f>
        <v>1</v>
      </c>
      <c r="H159" t="s">
        <v>292</v>
      </c>
      <c r="I159" t="b">
        <f>COUNTIF(E:E,E159)&gt;1</f>
        <v>0</v>
      </c>
    </row>
    <row r="160" spans="1:9" x14ac:dyDescent="0.2">
      <c r="A160" s="2" t="s">
        <v>10</v>
      </c>
      <c r="B160" s="3" t="s">
        <v>307</v>
      </c>
      <c r="C160" s="4" t="s">
        <v>291</v>
      </c>
      <c r="D160" s="4" t="s">
        <v>308</v>
      </c>
      <c r="E160" s="4">
        <v>16122</v>
      </c>
      <c r="F160" s="5">
        <v>206</v>
      </c>
      <c r="G160" t="b">
        <f>COUNTIF(B:B,B160)&gt;1</f>
        <v>0</v>
      </c>
      <c r="H160" t="s">
        <v>292</v>
      </c>
      <c r="I160" t="b">
        <f>COUNTIF(E:E,E160)&gt;1</f>
        <v>0</v>
      </c>
    </row>
    <row r="161" spans="1:9" x14ac:dyDescent="0.2">
      <c r="A161" s="2" t="s">
        <v>10</v>
      </c>
      <c r="B161" s="3" t="s">
        <v>309</v>
      </c>
      <c r="C161" s="4" t="s">
        <v>291</v>
      </c>
      <c r="D161" s="4" t="str">
        <f>VLOOKUP(B161,'local electoral areas'!I:J,2,FALSE)</f>
        <v>Killaloe</v>
      </c>
      <c r="E161" s="4">
        <v>16077</v>
      </c>
      <c r="F161" s="5">
        <v>232</v>
      </c>
      <c r="G161" t="b">
        <f>COUNTIF(B:B,B161)&gt;1</f>
        <v>0</v>
      </c>
      <c r="H161" t="s">
        <v>292</v>
      </c>
      <c r="I161" t="b">
        <f>COUNTIF(E:E,E161)&gt;1</f>
        <v>0</v>
      </c>
    </row>
    <row r="162" spans="1:9" x14ac:dyDescent="0.2">
      <c r="A162" s="2" t="s">
        <v>10</v>
      </c>
      <c r="B162" s="3" t="s">
        <v>310</v>
      </c>
      <c r="C162" s="4" t="s">
        <v>291</v>
      </c>
      <c r="D162" s="4" t="str">
        <f>VLOOKUP(B162,'local electoral areas'!I:J,2,FALSE)</f>
        <v>Killaloe</v>
      </c>
      <c r="E162" s="4">
        <v>16124</v>
      </c>
      <c r="F162" s="5">
        <v>219</v>
      </c>
      <c r="G162" t="b">
        <f>COUNTIF(B:B,B162)&gt;1</f>
        <v>0</v>
      </c>
      <c r="H162" t="s">
        <v>292</v>
      </c>
      <c r="I162" t="b">
        <f>COUNTIF(E:E,E162)&gt;1</f>
        <v>0</v>
      </c>
    </row>
    <row r="163" spans="1:9" x14ac:dyDescent="0.2">
      <c r="A163" s="2" t="s">
        <v>10</v>
      </c>
      <c r="B163" s="3" t="s">
        <v>311</v>
      </c>
      <c r="C163" s="4" t="s">
        <v>291</v>
      </c>
      <c r="D163" s="4" t="str">
        <f>VLOOKUP(B163,'local electoral areas'!I:J,2,FALSE)</f>
        <v>Shannon</v>
      </c>
      <c r="E163" s="4">
        <v>16107</v>
      </c>
      <c r="F163" s="5">
        <v>1106</v>
      </c>
      <c r="G163" t="b">
        <f>COUNTIF(B:B,B163)&gt;1</f>
        <v>0</v>
      </c>
      <c r="H163" t="s">
        <v>292</v>
      </c>
      <c r="I163" t="b">
        <f>COUNTIF(E:E,E163)&gt;1</f>
        <v>0</v>
      </c>
    </row>
    <row r="164" spans="1:9" x14ac:dyDescent="0.2">
      <c r="A164" s="2" t="s">
        <v>10</v>
      </c>
      <c r="B164" s="3" t="s">
        <v>312</v>
      </c>
      <c r="C164" s="4" t="s">
        <v>291</v>
      </c>
      <c r="D164" s="4" t="str">
        <f>VLOOKUP(B164,'local electoral areas'!I:J,2,FALSE)</f>
        <v>Ennistymon</v>
      </c>
      <c r="E164" s="4">
        <v>16007</v>
      </c>
      <c r="F164" s="5">
        <v>139</v>
      </c>
      <c r="G164" t="b">
        <f>COUNTIF(B:B,B164)&gt;1</f>
        <v>0</v>
      </c>
      <c r="H164" t="s">
        <v>292</v>
      </c>
      <c r="I164" t="b">
        <f>COUNTIF(E:E,E164)&gt;1</f>
        <v>0</v>
      </c>
    </row>
    <row r="165" spans="1:9" x14ac:dyDescent="0.2">
      <c r="A165" s="2" t="s">
        <v>10</v>
      </c>
      <c r="B165" s="3" t="s">
        <v>313</v>
      </c>
      <c r="C165" s="4" t="s">
        <v>291</v>
      </c>
      <c r="D165" s="4" t="str">
        <f>VLOOKUP(B165,'local electoral areas'!I:J,2,FALSE)</f>
        <v>Killaloe</v>
      </c>
      <c r="E165" s="4">
        <v>16125</v>
      </c>
      <c r="F165" s="5">
        <v>169</v>
      </c>
      <c r="G165" t="b">
        <f>COUNTIF(B:B,B165)&gt;1</f>
        <v>0</v>
      </c>
      <c r="H165" t="s">
        <v>292</v>
      </c>
      <c r="I165" t="b">
        <f>COUNTIF(E:E,E165)&gt;1</f>
        <v>0</v>
      </c>
    </row>
    <row r="166" spans="1:9" x14ac:dyDescent="0.2">
      <c r="A166" s="2" t="s">
        <v>10</v>
      </c>
      <c r="B166" s="3" t="s">
        <v>314</v>
      </c>
      <c r="C166" s="4" t="s">
        <v>291</v>
      </c>
      <c r="D166" s="4" t="str">
        <f>VLOOKUP(B166,'local electoral areas'!I:J,2,FALSE)</f>
        <v>Killaloe</v>
      </c>
      <c r="E166" s="4">
        <v>16108</v>
      </c>
      <c r="F166" s="5">
        <v>484</v>
      </c>
      <c r="G166" t="b">
        <f>COUNTIF(B:B,B166)&gt;1</f>
        <v>0</v>
      </c>
      <c r="H166" t="s">
        <v>292</v>
      </c>
      <c r="I166" t="b">
        <f>COUNTIF(E:E,E166)&gt;1</f>
        <v>0</v>
      </c>
    </row>
    <row r="167" spans="1:9" x14ac:dyDescent="0.2">
      <c r="A167" s="2" t="s">
        <v>10</v>
      </c>
      <c r="B167" s="3" t="s">
        <v>315</v>
      </c>
      <c r="C167" s="4" t="s">
        <v>291</v>
      </c>
      <c r="D167" s="4" t="str">
        <f>VLOOKUP(B167,'local electoral areas'!I:J,2,FALSE)</f>
        <v>Ennis</v>
      </c>
      <c r="E167" s="4">
        <v>16026</v>
      </c>
      <c r="F167" s="5">
        <v>3539</v>
      </c>
      <c r="G167" t="b">
        <f>COUNTIF(B:B,B167)&gt;1</f>
        <v>0</v>
      </c>
      <c r="H167" t="s">
        <v>292</v>
      </c>
      <c r="I167" t="b">
        <f>COUNTIF(E:E,E167)&gt;1</f>
        <v>0</v>
      </c>
    </row>
    <row r="168" spans="1:9" x14ac:dyDescent="0.2">
      <c r="A168" s="2" t="s">
        <v>10</v>
      </c>
      <c r="B168" s="3" t="s">
        <v>316</v>
      </c>
      <c r="C168" s="4" t="s">
        <v>291</v>
      </c>
      <c r="D168" s="4" t="str">
        <f>VLOOKUP(B168,'local electoral areas'!I:J,2,FALSE)</f>
        <v>Shannon</v>
      </c>
      <c r="E168" s="4">
        <v>16027</v>
      </c>
      <c r="F168" s="5">
        <v>10942</v>
      </c>
      <c r="G168" t="b">
        <f>COUNTIF(B:B,B168)&gt;1</f>
        <v>0</v>
      </c>
      <c r="H168" t="s">
        <v>292</v>
      </c>
      <c r="I168" t="b">
        <f>COUNTIF(E:E,E168)&gt;1</f>
        <v>0</v>
      </c>
    </row>
    <row r="169" spans="1:9" x14ac:dyDescent="0.2">
      <c r="A169" s="2" t="s">
        <v>10</v>
      </c>
      <c r="B169" s="3" t="s">
        <v>317</v>
      </c>
      <c r="C169" s="4" t="s">
        <v>291</v>
      </c>
      <c r="D169" s="4" t="str">
        <f>VLOOKUP(B169,'local electoral areas'!I:J,2,FALSE)</f>
        <v>Ennistymon</v>
      </c>
      <c r="E169" s="4">
        <v>16051</v>
      </c>
      <c r="F169" s="5">
        <v>190</v>
      </c>
      <c r="G169" t="b">
        <f>COUNTIF(B:B,B169)&gt;1</f>
        <v>0</v>
      </c>
      <c r="H169" t="s">
        <v>292</v>
      </c>
      <c r="I169" t="b">
        <f>COUNTIF(E:E,E169)&gt;1</f>
        <v>0</v>
      </c>
    </row>
    <row r="170" spans="1:9" x14ac:dyDescent="0.2">
      <c r="A170" s="2" t="s">
        <v>10</v>
      </c>
      <c r="B170" s="3" t="s">
        <v>318</v>
      </c>
      <c r="C170" s="4" t="s">
        <v>291</v>
      </c>
      <c r="D170" s="4" t="str">
        <f>VLOOKUP(B170,'local electoral areas'!I:J,2,FALSE)</f>
        <v>Killaloe</v>
      </c>
      <c r="E170" s="4">
        <v>16109</v>
      </c>
      <c r="F170" s="5">
        <v>586</v>
      </c>
      <c r="G170" t="b">
        <f>COUNTIF(B:B,B170)&gt;1</f>
        <v>0</v>
      </c>
      <c r="H170" t="s">
        <v>292</v>
      </c>
      <c r="I170" t="b">
        <f>COUNTIF(E:E,E170)&gt;1</f>
        <v>0</v>
      </c>
    </row>
    <row r="171" spans="1:9" x14ac:dyDescent="0.2">
      <c r="A171" s="2" t="s">
        <v>10</v>
      </c>
      <c r="B171" s="3" t="s">
        <v>319</v>
      </c>
      <c r="C171" s="4" t="s">
        <v>291</v>
      </c>
      <c r="D171" s="4" t="str">
        <f>VLOOKUP(B171,'local electoral areas'!I:J,2,FALSE)</f>
        <v>Kilrush</v>
      </c>
      <c r="E171" s="4">
        <v>16067</v>
      </c>
      <c r="F171" s="5">
        <v>703</v>
      </c>
      <c r="G171" t="b">
        <f>COUNTIF(B:B,B171)&gt;1</f>
        <v>0</v>
      </c>
      <c r="H171" t="s">
        <v>292</v>
      </c>
      <c r="I171" t="b">
        <f>COUNTIF(E:E,E171)&gt;1</f>
        <v>0</v>
      </c>
    </row>
    <row r="172" spans="1:9" x14ac:dyDescent="0.2">
      <c r="A172" s="2" t="s">
        <v>10</v>
      </c>
      <c r="B172" s="3" t="s">
        <v>320</v>
      </c>
      <c r="C172" s="4" t="s">
        <v>291</v>
      </c>
      <c r="D172" s="4" t="str">
        <f>VLOOKUP(B172,'local electoral areas'!I:J,2,FALSE)</f>
        <v>Kilrush</v>
      </c>
      <c r="E172" s="4">
        <v>16078</v>
      </c>
      <c r="F172" s="5">
        <v>483</v>
      </c>
      <c r="G172" t="b">
        <f>COUNTIF(B:B,B172)&gt;1</f>
        <v>0</v>
      </c>
      <c r="H172" t="s">
        <v>292</v>
      </c>
      <c r="I172" t="b">
        <f>COUNTIF(E:E,E172)&gt;1</f>
        <v>0</v>
      </c>
    </row>
    <row r="173" spans="1:9" x14ac:dyDescent="0.2">
      <c r="A173" s="2" t="s">
        <v>10</v>
      </c>
      <c r="B173" s="3" t="s">
        <v>321</v>
      </c>
      <c r="C173" s="4" t="s">
        <v>291</v>
      </c>
      <c r="D173" s="4" t="str">
        <f>VLOOKUP(B173,'local electoral areas'!I:J,2,FALSE)</f>
        <v>Ennistymon</v>
      </c>
      <c r="E173" s="4">
        <v>16052</v>
      </c>
      <c r="F173" s="5">
        <v>254</v>
      </c>
      <c r="G173" t="b">
        <f>COUNTIF(B:B,B173)&gt;1</f>
        <v>0</v>
      </c>
      <c r="H173" t="s">
        <v>292</v>
      </c>
      <c r="I173" t="b">
        <f>COUNTIF(E:E,E173)&gt;1</f>
        <v>0</v>
      </c>
    </row>
    <row r="174" spans="1:9" x14ac:dyDescent="0.2">
      <c r="A174" s="2" t="s">
        <v>10</v>
      </c>
      <c r="B174" s="3" t="s">
        <v>322</v>
      </c>
      <c r="C174" s="4" t="s">
        <v>291</v>
      </c>
      <c r="D174" s="4" t="str">
        <f>VLOOKUP(B174,'local electoral areas'!I:J,2,FALSE)</f>
        <v>Kilrush</v>
      </c>
      <c r="E174" s="4">
        <v>16079</v>
      </c>
      <c r="F174" s="5">
        <v>391</v>
      </c>
      <c r="G174" t="b">
        <f>COUNTIF(B:B,B174)&gt;1</f>
        <v>0</v>
      </c>
      <c r="H174" t="s">
        <v>292</v>
      </c>
      <c r="I174" t="b">
        <f>COUNTIF(E:E,E174)&gt;1</f>
        <v>0</v>
      </c>
    </row>
    <row r="175" spans="1:9" x14ac:dyDescent="0.2">
      <c r="A175" s="2" t="s">
        <v>10</v>
      </c>
      <c r="B175" s="3" t="s">
        <v>323</v>
      </c>
      <c r="C175" s="4" t="s">
        <v>291</v>
      </c>
      <c r="D175" s="4" t="s">
        <v>324</v>
      </c>
      <c r="E175" s="4">
        <v>16053</v>
      </c>
      <c r="F175" s="5">
        <v>245</v>
      </c>
      <c r="G175" t="b">
        <f>COUNTIF(B:B,B175)&gt;1</f>
        <v>1</v>
      </c>
      <c r="H175" t="s">
        <v>292</v>
      </c>
      <c r="I175" t="b">
        <f>COUNTIF(E:E,E175)&gt;1</f>
        <v>0</v>
      </c>
    </row>
    <row r="176" spans="1:9" x14ac:dyDescent="0.2">
      <c r="A176" s="2" t="s">
        <v>10</v>
      </c>
      <c r="B176" s="3" t="s">
        <v>323</v>
      </c>
      <c r="C176" s="4" t="s">
        <v>291</v>
      </c>
      <c r="D176" s="4" t="s">
        <v>308</v>
      </c>
      <c r="E176" s="4">
        <v>16141</v>
      </c>
      <c r="F176" s="5">
        <v>539</v>
      </c>
      <c r="G176" t="b">
        <f>COUNTIF(B:B,B176)&gt;1</f>
        <v>1</v>
      </c>
      <c r="H176" t="s">
        <v>292</v>
      </c>
      <c r="I176" t="b">
        <f>COUNTIF(E:E,E176)&gt;1</f>
        <v>0</v>
      </c>
    </row>
    <row r="177" spans="1:9" x14ac:dyDescent="0.2">
      <c r="A177" s="2" t="s">
        <v>10</v>
      </c>
      <c r="B177" s="3" t="s">
        <v>325</v>
      </c>
      <c r="C177" s="4" t="s">
        <v>291</v>
      </c>
      <c r="D177" s="4" t="str">
        <f>VLOOKUP(B177,'local electoral areas'!I:J,2,FALSE)</f>
        <v>Killaloe</v>
      </c>
      <c r="E177" s="4">
        <v>16110</v>
      </c>
      <c r="F177" s="5">
        <v>305</v>
      </c>
      <c r="G177" t="b">
        <f>COUNTIF(B:B,B177)&gt;1</f>
        <v>0</v>
      </c>
      <c r="H177" t="s">
        <v>292</v>
      </c>
      <c r="I177" t="b">
        <f>COUNTIF(E:E,E177)&gt;1</f>
        <v>0</v>
      </c>
    </row>
    <row r="178" spans="1:9" x14ac:dyDescent="0.2">
      <c r="A178" s="2" t="s">
        <v>10</v>
      </c>
      <c r="B178" s="3" t="s">
        <v>326</v>
      </c>
      <c r="C178" s="4" t="s">
        <v>291</v>
      </c>
      <c r="D178" s="4" t="str">
        <f>VLOOKUP(B178,'local electoral areas'!I:J,2,FALSE)</f>
        <v>Killaloe</v>
      </c>
      <c r="E178" s="4">
        <v>16126</v>
      </c>
      <c r="F178" s="5">
        <v>240</v>
      </c>
      <c r="G178" t="b">
        <f>COUNTIF(B:B,B178)&gt;1</f>
        <v>0</v>
      </c>
      <c r="H178" t="s">
        <v>292</v>
      </c>
      <c r="I178" t="b">
        <f>COUNTIF(E:E,E178)&gt;1</f>
        <v>0</v>
      </c>
    </row>
    <row r="179" spans="1:9" x14ac:dyDescent="0.2">
      <c r="A179" s="2" t="s">
        <v>10</v>
      </c>
      <c r="B179" s="3" t="s">
        <v>327</v>
      </c>
      <c r="C179" s="4" t="s">
        <v>291</v>
      </c>
      <c r="D179" s="4" t="str">
        <f>VLOOKUP(B179,'local electoral areas'!I:J,2,FALSE)</f>
        <v>Kilrush</v>
      </c>
      <c r="E179" s="4">
        <v>16068</v>
      </c>
      <c r="F179" s="5">
        <v>264</v>
      </c>
      <c r="G179" t="b">
        <f>COUNTIF(B:B,B179)&gt;1</f>
        <v>0</v>
      </c>
      <c r="H179" t="s">
        <v>292</v>
      </c>
      <c r="I179" t="b">
        <f>COUNTIF(E:E,E179)&gt;1</f>
        <v>0</v>
      </c>
    </row>
    <row r="180" spans="1:9" x14ac:dyDescent="0.2">
      <c r="A180" s="2" t="s">
        <v>10</v>
      </c>
      <c r="B180" s="3" t="s">
        <v>328</v>
      </c>
      <c r="C180" s="4" t="s">
        <v>291</v>
      </c>
      <c r="D180" s="4" t="str">
        <f>VLOOKUP(B180,'local electoral areas'!I:J,2,FALSE)</f>
        <v>Killaloe</v>
      </c>
      <c r="E180" s="4">
        <v>16127</v>
      </c>
      <c r="F180" s="5">
        <v>216</v>
      </c>
      <c r="G180" t="b">
        <f>COUNTIF(B:B,B180)&gt;1</f>
        <v>0</v>
      </c>
      <c r="H180" t="s">
        <v>292</v>
      </c>
      <c r="I180" t="b">
        <f>COUNTIF(E:E,E180)&gt;1</f>
        <v>0</v>
      </c>
    </row>
    <row r="181" spans="1:9" x14ac:dyDescent="0.2">
      <c r="A181" s="2" t="s">
        <v>10</v>
      </c>
      <c r="B181" s="3" t="s">
        <v>329</v>
      </c>
      <c r="C181" s="4" t="s">
        <v>291</v>
      </c>
      <c r="D181" s="4" t="str">
        <f>VLOOKUP(B181,'local electoral areas'!I:J,2,FALSE)</f>
        <v>Kilrush</v>
      </c>
      <c r="E181" s="4">
        <v>16080</v>
      </c>
      <c r="F181" s="5">
        <v>507</v>
      </c>
      <c r="G181" t="b">
        <f>COUNTIF(B:B,B181)&gt;1</f>
        <v>0</v>
      </c>
      <c r="H181" t="s">
        <v>292</v>
      </c>
      <c r="I181" t="b">
        <f>COUNTIF(E:E,E181)&gt;1</f>
        <v>0</v>
      </c>
    </row>
    <row r="182" spans="1:9" x14ac:dyDescent="0.2">
      <c r="A182" s="2" t="s">
        <v>10</v>
      </c>
      <c r="B182" s="3" t="s">
        <v>330</v>
      </c>
      <c r="C182" s="4" t="s">
        <v>291</v>
      </c>
      <c r="D182" s="4" t="s">
        <v>308</v>
      </c>
      <c r="E182" s="4" t="s">
        <v>331</v>
      </c>
      <c r="F182" s="5">
        <v>196</v>
      </c>
      <c r="G182" t="b">
        <f>COUNTIF(B:B,B182)&gt;1</f>
        <v>0</v>
      </c>
      <c r="H182" t="s">
        <v>292</v>
      </c>
      <c r="I182" t="b">
        <f>COUNTIF(E:E,E182)&gt;1</f>
        <v>0</v>
      </c>
    </row>
    <row r="183" spans="1:9" x14ac:dyDescent="0.2">
      <c r="A183" s="2" t="s">
        <v>10</v>
      </c>
      <c r="B183" s="3" t="s">
        <v>332</v>
      </c>
      <c r="C183" s="4" t="s">
        <v>291</v>
      </c>
      <c r="D183" s="4" t="str">
        <f>VLOOKUP(B183,'local electoral areas'!I:J,2,FALSE)</f>
        <v>Ennistymon</v>
      </c>
      <c r="E183" s="4">
        <v>16019</v>
      </c>
      <c r="F183" s="5">
        <v>1353</v>
      </c>
      <c r="G183" t="b">
        <f>COUNTIF(B:B,B183)&gt;1</f>
        <v>0</v>
      </c>
      <c r="H183" t="s">
        <v>292</v>
      </c>
      <c r="I183" t="b">
        <f>COUNTIF(E:E,E183)&gt;1</f>
        <v>0</v>
      </c>
    </row>
    <row r="184" spans="1:9" x14ac:dyDescent="0.2">
      <c r="A184" s="2" t="s">
        <v>10</v>
      </c>
      <c r="B184" s="3" t="s">
        <v>333</v>
      </c>
      <c r="C184" s="4" t="s">
        <v>291</v>
      </c>
      <c r="D184" s="4" t="str">
        <f>VLOOKUP(B184,'local electoral areas'!I:J,2,FALSE)</f>
        <v>Shannon</v>
      </c>
      <c r="E184" s="4">
        <v>16111</v>
      </c>
      <c r="F184" s="5">
        <v>1423</v>
      </c>
      <c r="G184" t="b">
        <f>COUNTIF(B:B,B184)&gt;1</f>
        <v>0</v>
      </c>
      <c r="H184" t="s">
        <v>292</v>
      </c>
      <c r="I184" t="b">
        <f>COUNTIF(E:E,E184)&gt;1</f>
        <v>0</v>
      </c>
    </row>
    <row r="185" spans="1:9" x14ac:dyDescent="0.2">
      <c r="A185" s="2" t="s">
        <v>10</v>
      </c>
      <c r="B185" s="3" t="s">
        <v>334</v>
      </c>
      <c r="C185" s="4" t="s">
        <v>291</v>
      </c>
      <c r="D185" s="4" t="str">
        <f>VLOOKUP(B185,'local electoral areas'!I:J,2,FALSE)</f>
        <v>Kilrush</v>
      </c>
      <c r="E185" s="4">
        <v>16081</v>
      </c>
      <c r="F185" s="5">
        <v>417</v>
      </c>
      <c r="G185" t="b">
        <f>COUNTIF(B:B,B185)&gt;1</f>
        <v>0</v>
      </c>
      <c r="H185" t="s">
        <v>292</v>
      </c>
      <c r="I185" t="b">
        <f>COUNTIF(E:E,E185)&gt;1</f>
        <v>0</v>
      </c>
    </row>
    <row r="186" spans="1:9" x14ac:dyDescent="0.2">
      <c r="A186" s="2" t="s">
        <v>10</v>
      </c>
      <c r="B186" s="3" t="s">
        <v>335</v>
      </c>
      <c r="C186" s="4" t="s">
        <v>291</v>
      </c>
      <c r="D186" s="4" t="str">
        <f>VLOOKUP(B186,'local electoral areas'!I:J,2,FALSE)</f>
        <v>Killaloe</v>
      </c>
      <c r="E186" s="4">
        <v>16028</v>
      </c>
      <c r="F186" s="5">
        <v>1085</v>
      </c>
      <c r="G186" t="b">
        <f>COUNTIF(B:B,B186)&gt;1</f>
        <v>0</v>
      </c>
      <c r="H186" t="s">
        <v>292</v>
      </c>
      <c r="I186" t="b">
        <f>COUNTIF(E:E,E186)&gt;1</f>
        <v>0</v>
      </c>
    </row>
    <row r="187" spans="1:9" x14ac:dyDescent="0.2">
      <c r="A187" s="2" t="s">
        <v>10</v>
      </c>
      <c r="B187" s="3" t="s">
        <v>336</v>
      </c>
      <c r="C187" s="4" t="s">
        <v>291</v>
      </c>
      <c r="D187" s="4" t="str">
        <f>VLOOKUP(B187,'local electoral areas'!I:J,2,FALSE)</f>
        <v>Killaloe</v>
      </c>
      <c r="E187" s="4">
        <v>16142</v>
      </c>
      <c r="F187" s="5">
        <v>245</v>
      </c>
      <c r="G187" t="b">
        <f>COUNTIF(B:B,B187)&gt;1</f>
        <v>1</v>
      </c>
      <c r="H187" t="s">
        <v>292</v>
      </c>
      <c r="I187" t="b">
        <f>COUNTIF(E:E,E187)&gt;1</f>
        <v>0</v>
      </c>
    </row>
    <row r="188" spans="1:9" x14ac:dyDescent="0.2">
      <c r="A188" s="2" t="s">
        <v>10</v>
      </c>
      <c r="B188" s="3" t="s">
        <v>337</v>
      </c>
      <c r="C188" s="4" t="s">
        <v>291</v>
      </c>
      <c r="D188" s="4" t="str">
        <f>VLOOKUP(B188,'local electoral areas'!I:J,2,FALSE)</f>
        <v>Ennistymon</v>
      </c>
      <c r="E188" s="4">
        <v>16009</v>
      </c>
      <c r="F188" s="5">
        <v>117</v>
      </c>
      <c r="G188" t="b">
        <f>COUNTIF(B:B,B188)&gt;1</f>
        <v>1</v>
      </c>
      <c r="H188" t="s">
        <v>292</v>
      </c>
      <c r="I188" t="b">
        <f>COUNTIF(E:E,E188)&gt;1</f>
        <v>0</v>
      </c>
    </row>
    <row r="189" spans="1:9" x14ac:dyDescent="0.2">
      <c r="A189" s="2" t="s">
        <v>10</v>
      </c>
      <c r="B189" s="3" t="s">
        <v>338</v>
      </c>
      <c r="C189" s="4" t="s">
        <v>291</v>
      </c>
      <c r="D189" s="4" t="str">
        <f>VLOOKUP(B189,'local electoral areas'!I:J,2,FALSE)</f>
        <v>Killaloe</v>
      </c>
      <c r="E189" s="4">
        <v>16129</v>
      </c>
      <c r="F189" s="5">
        <v>147</v>
      </c>
      <c r="G189" t="b">
        <f>COUNTIF(B:B,B189)&gt;1</f>
        <v>0</v>
      </c>
      <c r="H189" t="s">
        <v>292</v>
      </c>
      <c r="I189" t="b">
        <f>COUNTIF(E:E,E189)&gt;1</f>
        <v>0</v>
      </c>
    </row>
    <row r="190" spans="1:9" x14ac:dyDescent="0.2">
      <c r="A190" s="2" t="s">
        <v>10</v>
      </c>
      <c r="B190" s="3" t="s">
        <v>339</v>
      </c>
      <c r="C190" s="4" t="s">
        <v>291</v>
      </c>
      <c r="D190" s="4" t="str">
        <f>VLOOKUP(B190,'local electoral areas'!I:J,2,FALSE)</f>
        <v>Kilrush</v>
      </c>
      <c r="E190" s="4">
        <v>16082</v>
      </c>
      <c r="F190" s="5">
        <v>787</v>
      </c>
      <c r="G190" t="b">
        <f>COUNTIF(B:B,B190)&gt;1</f>
        <v>0</v>
      </c>
      <c r="H190" t="s">
        <v>292</v>
      </c>
      <c r="I190" t="b">
        <f>COUNTIF(E:E,E190)&gt;1</f>
        <v>0</v>
      </c>
    </row>
    <row r="191" spans="1:9" x14ac:dyDescent="0.2">
      <c r="A191" s="2" t="s">
        <v>10</v>
      </c>
      <c r="B191" s="3" t="s">
        <v>340</v>
      </c>
      <c r="C191" s="4" t="s">
        <v>291</v>
      </c>
      <c r="D191" s="4" t="str">
        <f>VLOOKUP(B191,'local electoral areas'!I:J,2,FALSE)</f>
        <v>Ennis</v>
      </c>
      <c r="E191" s="4">
        <v>16029</v>
      </c>
      <c r="F191" s="5">
        <v>2122</v>
      </c>
      <c r="G191" t="b">
        <f>COUNTIF(B:B,B191)&gt;1</f>
        <v>0</v>
      </c>
      <c r="H191" t="s">
        <v>292</v>
      </c>
      <c r="I191" t="b">
        <f>COUNTIF(E:E,E191)&gt;1</f>
        <v>0</v>
      </c>
    </row>
    <row r="192" spans="1:9" x14ac:dyDescent="0.2">
      <c r="A192" s="2" t="s">
        <v>10</v>
      </c>
      <c r="B192" s="3" t="s">
        <v>341</v>
      </c>
      <c r="C192" s="4" t="s">
        <v>291</v>
      </c>
      <c r="D192" s="4" t="str">
        <f>VLOOKUP(B192,'local electoral areas'!I:J,2,FALSE)</f>
        <v>Ennistymon</v>
      </c>
      <c r="E192" s="4">
        <v>16010</v>
      </c>
      <c r="F192" s="5">
        <v>554</v>
      </c>
      <c r="G192" t="b">
        <f>COUNTIF(B:B,B192)&gt;1</f>
        <v>0</v>
      </c>
      <c r="H192" t="s">
        <v>292</v>
      </c>
      <c r="I192" t="b">
        <f>COUNTIF(E:E,E192)&gt;1</f>
        <v>0</v>
      </c>
    </row>
    <row r="193" spans="1:9" x14ac:dyDescent="0.2">
      <c r="A193" s="2" t="s">
        <v>10</v>
      </c>
      <c r="B193" s="3" t="s">
        <v>342</v>
      </c>
      <c r="C193" s="4" t="s">
        <v>291</v>
      </c>
      <c r="D193" t="str">
        <f>VLOOKUP(B193,'local electoral areas'!I:J,2,FALSE)</f>
        <v>Kilrush</v>
      </c>
      <c r="E193" s="4">
        <v>16083</v>
      </c>
      <c r="F193" s="5">
        <v>453</v>
      </c>
      <c r="G193" t="b">
        <f>COUNTIF(B:B,B193)&gt;1</f>
        <v>0</v>
      </c>
      <c r="H193" t="s">
        <v>292</v>
      </c>
      <c r="I193" t="b">
        <f>COUNTIF(E:E,E193)&gt;1</f>
        <v>0</v>
      </c>
    </row>
    <row r="194" spans="1:9" x14ac:dyDescent="0.2">
      <c r="A194" s="2" t="s">
        <v>10</v>
      </c>
      <c r="B194" s="3" t="s">
        <v>343</v>
      </c>
      <c r="C194" s="4" t="s">
        <v>291</v>
      </c>
      <c r="D194" t="str">
        <f>VLOOKUP(B194,'local electoral areas'!I:J,2,FALSE)</f>
        <v>Shannon</v>
      </c>
      <c r="E194" s="4">
        <v>16030</v>
      </c>
      <c r="F194" s="5">
        <v>938</v>
      </c>
      <c r="G194" t="b">
        <f>COUNTIF(B:B,B194)&gt;1</f>
        <v>0</v>
      </c>
      <c r="H194" t="s">
        <v>292</v>
      </c>
      <c r="I194" t="b">
        <f>COUNTIF(E:E,E194)&gt;1</f>
        <v>0</v>
      </c>
    </row>
    <row r="195" spans="1:9" x14ac:dyDescent="0.2">
      <c r="A195" s="2" t="s">
        <v>10</v>
      </c>
      <c r="B195" s="3" t="s">
        <v>344</v>
      </c>
      <c r="C195" s="4" t="s">
        <v>291</v>
      </c>
      <c r="D195" s="4" t="str">
        <f>VLOOKUP(B195,'local electoral areas'!I:J,2,FALSE)</f>
        <v>Killaloe</v>
      </c>
      <c r="E195" s="4">
        <v>16130</v>
      </c>
      <c r="F195" s="5">
        <v>650</v>
      </c>
      <c r="G195" t="b">
        <f>COUNTIF(B:B,B195)&gt;1</f>
        <v>0</v>
      </c>
      <c r="H195" t="s">
        <v>292</v>
      </c>
      <c r="I195" t="b">
        <f>COUNTIF(E:E,E195)&gt;1</f>
        <v>0</v>
      </c>
    </row>
    <row r="196" spans="1:9" x14ac:dyDescent="0.2">
      <c r="A196" s="2" t="s">
        <v>10</v>
      </c>
      <c r="B196" s="3" t="s">
        <v>345</v>
      </c>
      <c r="C196" s="4" t="s">
        <v>291</v>
      </c>
      <c r="D196" s="4" t="str">
        <f>VLOOKUP(B196,'local electoral areas'!I:J,2,FALSE)</f>
        <v>Ennistymon</v>
      </c>
      <c r="E196" s="4">
        <v>16031</v>
      </c>
      <c r="F196" s="5">
        <v>345</v>
      </c>
      <c r="G196" t="b">
        <f>COUNTIF(B:B,B196)&gt;1</f>
        <v>0</v>
      </c>
      <c r="H196" t="s">
        <v>292</v>
      </c>
      <c r="I196" t="b">
        <f>COUNTIF(E:E,E196)&gt;1</f>
        <v>0</v>
      </c>
    </row>
    <row r="197" spans="1:9" x14ac:dyDescent="0.2">
      <c r="A197" s="2" t="s">
        <v>10</v>
      </c>
      <c r="B197" s="3" t="s">
        <v>346</v>
      </c>
      <c r="C197" s="4" t="s">
        <v>291</v>
      </c>
      <c r="D197" s="4" t="str">
        <f>VLOOKUP(B197,'local electoral areas'!I:J,2,FALSE)</f>
        <v>Kilrush</v>
      </c>
      <c r="E197" s="4">
        <v>16084</v>
      </c>
      <c r="F197" s="5">
        <v>303</v>
      </c>
      <c r="G197" t="b">
        <f>COUNTIF(B:B,B197)&gt;1</f>
        <v>0</v>
      </c>
      <c r="H197" t="s">
        <v>292</v>
      </c>
      <c r="I197" t="b">
        <f>COUNTIF(E:E,E197)&gt;1</f>
        <v>0</v>
      </c>
    </row>
    <row r="198" spans="1:9" x14ac:dyDescent="0.2">
      <c r="A198" s="2" t="s">
        <v>10</v>
      </c>
      <c r="B198" s="3" t="s">
        <v>347</v>
      </c>
      <c r="C198" s="4" t="s">
        <v>291</v>
      </c>
      <c r="D198" s="4" t="str">
        <f>VLOOKUP(B198,'local electoral areas'!I:J,2,FALSE)</f>
        <v>Ennis</v>
      </c>
      <c r="E198" s="4">
        <v>16001</v>
      </c>
      <c r="F198" s="5">
        <v>1571</v>
      </c>
      <c r="G198" t="b">
        <f>COUNTIF(B:B,B198)&gt;1</f>
        <v>0</v>
      </c>
      <c r="H198" t="s">
        <v>292</v>
      </c>
      <c r="I198" t="b">
        <f>COUNTIF(E:E,E198)&gt;1</f>
        <v>0</v>
      </c>
    </row>
    <row r="199" spans="1:9" x14ac:dyDescent="0.2">
      <c r="A199" s="2" t="s">
        <v>10</v>
      </c>
      <c r="B199" s="3" t="s">
        <v>348</v>
      </c>
      <c r="C199" s="4" t="s">
        <v>291</v>
      </c>
      <c r="D199" s="4" t="str">
        <f>VLOOKUP(B199,'local electoral areas'!I:J,2,FALSE)</f>
        <v>Ennis</v>
      </c>
      <c r="E199" s="4">
        <v>16002</v>
      </c>
      <c r="F199" s="5">
        <v>2131</v>
      </c>
      <c r="G199" t="b">
        <f>COUNTIF(B:B,B199)&gt;1</f>
        <v>0</v>
      </c>
      <c r="H199" t="s">
        <v>292</v>
      </c>
      <c r="I199" t="b">
        <f>COUNTIF(E:E,E199)&gt;1</f>
        <v>0</v>
      </c>
    </row>
    <row r="200" spans="1:9" x14ac:dyDescent="0.2">
      <c r="A200" s="2" t="s">
        <v>10</v>
      </c>
      <c r="B200" s="3" t="s">
        <v>349</v>
      </c>
      <c r="C200" s="4" t="s">
        <v>291</v>
      </c>
      <c r="D200" s="4" t="str">
        <f>VLOOKUP(B200,'local electoral areas'!I:J,2,FALSE)</f>
        <v>Ennis</v>
      </c>
      <c r="E200" s="4">
        <v>16003</v>
      </c>
      <c r="F200" s="5">
        <v>211</v>
      </c>
      <c r="G200" t="b">
        <f>COUNTIF(B:B,B200)&gt;1</f>
        <v>0</v>
      </c>
      <c r="H200" t="s">
        <v>292</v>
      </c>
      <c r="I200" t="b">
        <f>COUNTIF(E:E,E200)&gt;1</f>
        <v>0</v>
      </c>
    </row>
    <row r="201" spans="1:9" x14ac:dyDescent="0.2">
      <c r="A201" s="2" t="s">
        <v>10</v>
      </c>
      <c r="B201" s="3" t="s">
        <v>350</v>
      </c>
      <c r="C201" s="4" t="s">
        <v>291</v>
      </c>
      <c r="D201" s="4" t="str">
        <f>VLOOKUP(B201,'local electoral areas'!I:J,2,FALSE)</f>
        <v>Ennis</v>
      </c>
      <c r="E201" s="4">
        <v>16004</v>
      </c>
      <c r="F201" s="5">
        <v>1439</v>
      </c>
      <c r="G201" t="b">
        <f>COUNTIF(B:B,B201)&gt;1</f>
        <v>0</v>
      </c>
      <c r="H201" t="s">
        <v>292</v>
      </c>
      <c r="I201" t="b">
        <f>COUNTIF(E:E,E201)&gt;1</f>
        <v>0</v>
      </c>
    </row>
    <row r="202" spans="1:9" x14ac:dyDescent="0.2">
      <c r="A202" s="2" t="s">
        <v>10</v>
      </c>
      <c r="B202" s="3" t="s">
        <v>351</v>
      </c>
      <c r="C202" s="4" t="s">
        <v>291</v>
      </c>
      <c r="D202" s="4" t="str">
        <f>VLOOKUP(B202,'local electoral areas'!I:J,2,FALSE)</f>
        <v>Ennis</v>
      </c>
      <c r="E202" s="4">
        <v>16032</v>
      </c>
      <c r="F202" s="5">
        <v>19039</v>
      </c>
      <c r="G202" t="b">
        <f>COUNTIF(B:B,B202)&gt;1</f>
        <v>0</v>
      </c>
      <c r="H202" t="s">
        <v>292</v>
      </c>
      <c r="I202" t="b">
        <f>COUNTIF(E:E,E202)&gt;1</f>
        <v>0</v>
      </c>
    </row>
    <row r="203" spans="1:9" x14ac:dyDescent="0.2">
      <c r="A203" s="2" t="s">
        <v>10</v>
      </c>
      <c r="B203" s="3" t="s">
        <v>352</v>
      </c>
      <c r="C203" s="4" t="s">
        <v>291</v>
      </c>
      <c r="D203" s="4" t="str">
        <f>VLOOKUP(B203,'local electoral areas'!I:J,2,FALSE)</f>
        <v>Ennistymon</v>
      </c>
      <c r="E203" s="4">
        <v>16054</v>
      </c>
      <c r="F203" s="5">
        <v>2474</v>
      </c>
      <c r="G203" t="b">
        <f>COUNTIF(B:B,B203)&gt;1</f>
        <v>0</v>
      </c>
      <c r="H203" t="s">
        <v>292</v>
      </c>
      <c r="I203" t="b">
        <f>COUNTIF(E:E,E203)&gt;1</f>
        <v>0</v>
      </c>
    </row>
    <row r="204" spans="1:9" x14ac:dyDescent="0.2">
      <c r="A204" s="2" t="s">
        <v>10</v>
      </c>
      <c r="B204" s="3" t="s">
        <v>353</v>
      </c>
      <c r="C204" s="4" t="s">
        <v>291</v>
      </c>
      <c r="D204" s="4" t="str">
        <f>VLOOKUP(B204,'local electoral areas'!I:J,2,FALSE)</f>
        <v>Killaloe</v>
      </c>
      <c r="E204" s="4">
        <v>16112</v>
      </c>
      <c r="F204" s="5">
        <v>371</v>
      </c>
      <c r="G204" t="b">
        <f>COUNTIF(B:B,B204)&gt;1</f>
        <v>0</v>
      </c>
      <c r="H204" t="s">
        <v>292</v>
      </c>
      <c r="I204" t="b">
        <f>COUNTIF(E:E,E204)&gt;1</f>
        <v>0</v>
      </c>
    </row>
    <row r="205" spans="1:9" x14ac:dyDescent="0.2">
      <c r="A205" s="2" t="s">
        <v>10</v>
      </c>
      <c r="B205" s="3" t="s">
        <v>354</v>
      </c>
      <c r="C205" s="4" t="s">
        <v>291</v>
      </c>
      <c r="D205" s="4" t="str">
        <f>VLOOKUP(B205,'local electoral areas'!I:J,2,FALSE)</f>
        <v>Killaloe</v>
      </c>
      <c r="E205" s="4">
        <v>16131</v>
      </c>
      <c r="F205" s="5">
        <v>454</v>
      </c>
      <c r="G205" t="b">
        <f>COUNTIF(B:B,B205)&gt;1</f>
        <v>0</v>
      </c>
      <c r="H205" t="s">
        <v>292</v>
      </c>
      <c r="I205" t="b">
        <f>COUNTIF(E:E,E205)&gt;1</f>
        <v>0</v>
      </c>
    </row>
    <row r="206" spans="1:9" x14ac:dyDescent="0.2">
      <c r="A206" s="2" t="s">
        <v>10</v>
      </c>
      <c r="B206" s="3" t="s">
        <v>355</v>
      </c>
      <c r="C206" s="4" t="s">
        <v>291</v>
      </c>
      <c r="D206" s="4" t="str">
        <f>VLOOKUP(B206,'local electoral areas'!I:J,2,FALSE)</f>
        <v>Kilrush</v>
      </c>
      <c r="E206" s="4">
        <v>16055</v>
      </c>
      <c r="F206" s="5">
        <v>223</v>
      </c>
      <c r="G206" t="b">
        <f>COUNTIF(B:B,B206)&gt;1</f>
        <v>0</v>
      </c>
      <c r="H206" t="s">
        <v>292</v>
      </c>
      <c r="I206" t="b">
        <f>COUNTIF(E:E,E206)&gt;1</f>
        <v>0</v>
      </c>
    </row>
    <row r="207" spans="1:9" x14ac:dyDescent="0.2">
      <c r="A207" s="2" t="s">
        <v>10</v>
      </c>
      <c r="B207" s="3" t="s">
        <v>356</v>
      </c>
      <c r="C207" s="4" t="s">
        <v>291</v>
      </c>
      <c r="D207" s="4" t="str">
        <f>VLOOKUP(B207,'local electoral areas'!I:J,2,FALSE)</f>
        <v>Kilrush</v>
      </c>
      <c r="E207" s="4">
        <v>16033</v>
      </c>
      <c r="F207" s="5">
        <v>288</v>
      </c>
      <c r="G207" t="b">
        <f>COUNTIF(B:B,B207)&gt;1</f>
        <v>0</v>
      </c>
      <c r="H207" t="s">
        <v>292</v>
      </c>
      <c r="I207" t="b">
        <f>COUNTIF(E:E,E207)&gt;1</f>
        <v>0</v>
      </c>
    </row>
    <row r="208" spans="1:9" x14ac:dyDescent="0.2">
      <c r="A208" s="2" t="s">
        <v>10</v>
      </c>
      <c r="B208" s="3" t="s">
        <v>357</v>
      </c>
      <c r="C208" s="4" t="s">
        <v>291</v>
      </c>
      <c r="D208" s="4" t="str">
        <f>VLOOKUP(B208,'local electoral areas'!I:J,2,FALSE)</f>
        <v>Killaloe</v>
      </c>
      <c r="E208" s="4">
        <v>16143</v>
      </c>
      <c r="F208" s="5">
        <v>189</v>
      </c>
      <c r="G208" t="b">
        <f>COUNTIF(B:B,B208)&gt;1</f>
        <v>0</v>
      </c>
      <c r="H208" t="s">
        <v>292</v>
      </c>
      <c r="I208" t="b">
        <f>COUNTIF(E:E,E208)&gt;1</f>
        <v>0</v>
      </c>
    </row>
    <row r="209" spans="1:9" x14ac:dyDescent="0.2">
      <c r="A209" s="2" t="s">
        <v>10</v>
      </c>
      <c r="B209" s="3" t="s">
        <v>358</v>
      </c>
      <c r="C209" s="4" t="s">
        <v>291</v>
      </c>
      <c r="D209" s="4" t="str">
        <f>VLOOKUP(B209,'local electoral areas'!I:J,2,FALSE)</f>
        <v>Ennistymon</v>
      </c>
      <c r="E209" s="4">
        <v>16011</v>
      </c>
      <c r="F209" s="5">
        <v>149</v>
      </c>
      <c r="G209" t="b">
        <f>COUNTIF(B:B,B209)&gt;1</f>
        <v>0</v>
      </c>
      <c r="H209" t="s">
        <v>292</v>
      </c>
      <c r="I209" t="b">
        <f>COUNTIF(E:E,E209)&gt;1</f>
        <v>0</v>
      </c>
    </row>
    <row r="210" spans="1:9" x14ac:dyDescent="0.2">
      <c r="A210" s="2" t="s">
        <v>10</v>
      </c>
      <c r="B210" s="3" t="s">
        <v>359</v>
      </c>
      <c r="C210" s="4" t="s">
        <v>291</v>
      </c>
      <c r="D210" s="4" t="str">
        <f>VLOOKUP(B210,'local electoral areas'!I:J,2,FALSE)</f>
        <v>Kilrush</v>
      </c>
      <c r="E210" s="4">
        <v>16085</v>
      </c>
      <c r="F210" s="5">
        <v>388</v>
      </c>
      <c r="G210" t="b">
        <f>COUNTIF(B:B,B210)&gt;1</f>
        <v>0</v>
      </c>
      <c r="H210" t="s">
        <v>292</v>
      </c>
      <c r="I210" t="b">
        <f>COUNTIF(E:E,E210)&gt;1</f>
        <v>0</v>
      </c>
    </row>
    <row r="211" spans="1:9" x14ac:dyDescent="0.2">
      <c r="A211" s="2" t="s">
        <v>10</v>
      </c>
      <c r="B211" s="3" t="s">
        <v>360</v>
      </c>
      <c r="C211" s="4" t="s">
        <v>291</v>
      </c>
      <c r="D211" s="4" t="s">
        <v>324</v>
      </c>
      <c r="E211" s="4" t="s">
        <v>361</v>
      </c>
      <c r="F211" s="5">
        <v>220</v>
      </c>
      <c r="G211" t="b">
        <f>COUNTIF(B:B,B211)&gt;1</f>
        <v>0</v>
      </c>
      <c r="H211" t="s">
        <v>292</v>
      </c>
      <c r="I211" t="b">
        <f>COUNTIF(E:E,E211)&gt;1</f>
        <v>0</v>
      </c>
    </row>
    <row r="212" spans="1:9" x14ac:dyDescent="0.2">
      <c r="A212" s="2" t="s">
        <v>10</v>
      </c>
      <c r="B212" s="3" t="s">
        <v>362</v>
      </c>
      <c r="C212" s="4" t="s">
        <v>291</v>
      </c>
      <c r="D212" s="4" t="s">
        <v>308</v>
      </c>
      <c r="E212" s="4" t="s">
        <v>363</v>
      </c>
      <c r="F212" s="5">
        <v>384</v>
      </c>
      <c r="G212" t="b">
        <f>COUNTIF(B:B,B212)&gt;1</f>
        <v>0</v>
      </c>
      <c r="H212" t="s">
        <v>292</v>
      </c>
      <c r="I212" t="b">
        <f>COUNTIF(E:E,E212)&gt;1</f>
        <v>0</v>
      </c>
    </row>
    <row r="213" spans="1:9" x14ac:dyDescent="0.2">
      <c r="A213" s="2" t="s">
        <v>10</v>
      </c>
      <c r="B213" s="3" t="s">
        <v>364</v>
      </c>
      <c r="C213" s="4" t="s">
        <v>291</v>
      </c>
      <c r="D213" s="4" t="str">
        <f>VLOOKUP(B213,'local electoral areas'!I:J,2,FALSE)</f>
        <v>Kilrush</v>
      </c>
      <c r="E213" s="4">
        <v>16086</v>
      </c>
      <c r="F213" s="5">
        <v>258</v>
      </c>
      <c r="G213" t="b">
        <f>COUNTIF(B:B,B213)&gt;1</f>
        <v>1</v>
      </c>
      <c r="H213" t="s">
        <v>292</v>
      </c>
      <c r="I213" t="b">
        <f>COUNTIF(E:E,E213)&gt;1</f>
        <v>0</v>
      </c>
    </row>
    <row r="214" spans="1:9" x14ac:dyDescent="0.2">
      <c r="A214" s="2" t="s">
        <v>10</v>
      </c>
      <c r="B214" s="3" t="s">
        <v>365</v>
      </c>
      <c r="C214" s="4" t="s">
        <v>291</v>
      </c>
      <c r="D214" s="4" t="str">
        <f>VLOOKUP(B214,'local electoral areas'!I:J,2,FALSE)</f>
        <v>Kilrush</v>
      </c>
      <c r="E214" s="4">
        <v>16069</v>
      </c>
      <c r="F214" s="5">
        <v>454</v>
      </c>
      <c r="G214" t="b">
        <f>COUNTIF(B:B,B214)&gt;1</f>
        <v>1</v>
      </c>
      <c r="H214" t="s">
        <v>292</v>
      </c>
      <c r="I214" t="b">
        <f>COUNTIF(E:E,E214)&gt;1</f>
        <v>0</v>
      </c>
    </row>
    <row r="215" spans="1:9" x14ac:dyDescent="0.2">
      <c r="A215" s="2" t="s">
        <v>10</v>
      </c>
      <c r="B215" s="3" t="s">
        <v>366</v>
      </c>
      <c r="C215" s="4" t="s">
        <v>291</v>
      </c>
      <c r="D215" s="4" t="str">
        <f>VLOOKUP(B215,'local electoral areas'!I:J,2,FALSE)</f>
        <v>Kilrush</v>
      </c>
      <c r="E215" s="4">
        <v>16034</v>
      </c>
      <c r="F215" s="5">
        <v>740</v>
      </c>
      <c r="G215" t="b">
        <f>COUNTIF(B:B,B215)&gt;1</f>
        <v>0</v>
      </c>
      <c r="H215" t="s">
        <v>292</v>
      </c>
      <c r="I215" t="b">
        <f>COUNTIF(E:E,E215)&gt;1</f>
        <v>0</v>
      </c>
    </row>
    <row r="216" spans="1:9" x14ac:dyDescent="0.2">
      <c r="A216" s="2" t="s">
        <v>10</v>
      </c>
      <c r="B216" s="3" t="s">
        <v>367</v>
      </c>
      <c r="C216" s="4" t="s">
        <v>291</v>
      </c>
      <c r="D216" s="4" t="str">
        <f>VLOOKUP(B216,'local electoral areas'!I:J,2,FALSE)</f>
        <v>Kilrush</v>
      </c>
      <c r="E216" s="4">
        <v>16087</v>
      </c>
      <c r="F216" s="5">
        <v>375</v>
      </c>
      <c r="G216" t="b">
        <f>COUNTIF(B:B,B216)&gt;1</f>
        <v>0</v>
      </c>
      <c r="H216" t="s">
        <v>292</v>
      </c>
      <c r="I216" t="b">
        <f>COUNTIF(E:E,E216)&gt;1</f>
        <v>0</v>
      </c>
    </row>
    <row r="217" spans="1:9" x14ac:dyDescent="0.2">
      <c r="A217" s="2" t="s">
        <v>10</v>
      </c>
      <c r="B217" s="3" t="s">
        <v>368</v>
      </c>
      <c r="C217" s="4" t="s">
        <v>291</v>
      </c>
      <c r="D217" s="4" t="str">
        <f>VLOOKUP(B217,'local electoral areas'!I:J,2,FALSE)</f>
        <v>Ennistymon</v>
      </c>
      <c r="E217" s="4">
        <v>16056</v>
      </c>
      <c r="F217" s="5">
        <v>401</v>
      </c>
      <c r="G217" t="b">
        <f>COUNTIF(B:B,B217)&gt;1</f>
        <v>0</v>
      </c>
      <c r="H217" t="s">
        <v>292</v>
      </c>
      <c r="I217" t="b">
        <f>COUNTIF(E:E,E217)&gt;1</f>
        <v>0</v>
      </c>
    </row>
    <row r="218" spans="1:9" x14ac:dyDescent="0.2">
      <c r="A218" s="2" t="s">
        <v>10</v>
      </c>
      <c r="B218" s="3" t="s">
        <v>369</v>
      </c>
      <c r="C218" s="4" t="s">
        <v>291</v>
      </c>
      <c r="D218" s="4" t="str">
        <f>VLOOKUP(B218,'local electoral areas'!I:J,2,FALSE)</f>
        <v>Kilrush</v>
      </c>
      <c r="E218" s="4">
        <v>16070</v>
      </c>
      <c r="F218" s="5">
        <v>341</v>
      </c>
      <c r="G218" t="b">
        <f>COUNTIF(B:B,B218)&gt;1</f>
        <v>0</v>
      </c>
      <c r="H218" t="s">
        <v>292</v>
      </c>
      <c r="I218" t="b">
        <f>COUNTIF(E:E,E218)&gt;1</f>
        <v>0</v>
      </c>
    </row>
    <row r="219" spans="1:9" x14ac:dyDescent="0.2">
      <c r="A219" s="2" t="s">
        <v>10</v>
      </c>
      <c r="B219" s="3" t="s">
        <v>370</v>
      </c>
      <c r="C219" s="4" t="s">
        <v>291</v>
      </c>
      <c r="D219" s="4" t="str">
        <f>VLOOKUP(B219,'local electoral areas'!I:J,2,FALSE)</f>
        <v>Kilrush</v>
      </c>
      <c r="E219" s="4">
        <v>16088</v>
      </c>
      <c r="F219" s="5">
        <v>1214</v>
      </c>
      <c r="G219" t="b">
        <f>COUNTIF(B:B,B219)&gt;1</f>
        <v>0</v>
      </c>
      <c r="H219" t="s">
        <v>292</v>
      </c>
      <c r="I219" t="b">
        <f>COUNTIF(E:E,E219)&gt;1</f>
        <v>0</v>
      </c>
    </row>
    <row r="220" spans="1:9" x14ac:dyDescent="0.2">
      <c r="A220" s="2" t="s">
        <v>10</v>
      </c>
      <c r="B220" s="3" t="s">
        <v>371</v>
      </c>
      <c r="C220" s="4" t="s">
        <v>291</v>
      </c>
      <c r="D220" s="4" t="str">
        <f>VLOOKUP(B220,'local electoral areas'!I:J,2,FALSE)</f>
        <v>Killaloe</v>
      </c>
      <c r="E220" s="4">
        <v>16144</v>
      </c>
      <c r="F220" s="5">
        <v>1025</v>
      </c>
      <c r="G220" t="b">
        <f>COUNTIF(B:B,B220)&gt;1</f>
        <v>0</v>
      </c>
      <c r="H220" t="s">
        <v>292</v>
      </c>
      <c r="I220" t="b">
        <f>COUNTIF(E:E,E220)&gt;1</f>
        <v>0</v>
      </c>
    </row>
    <row r="221" spans="1:9" x14ac:dyDescent="0.2">
      <c r="A221" s="2" t="s">
        <v>10</v>
      </c>
      <c r="B221" s="3" t="s">
        <v>372</v>
      </c>
      <c r="C221" s="4" t="s">
        <v>291</v>
      </c>
      <c r="D221" s="4" t="str">
        <f>VLOOKUP(B221,'local electoral areas'!I:J,2,FALSE)</f>
        <v>Kilrush</v>
      </c>
      <c r="E221" s="4">
        <v>16071</v>
      </c>
      <c r="F221" s="5">
        <v>960</v>
      </c>
      <c r="G221" t="b">
        <f>COUNTIF(B:B,B221)&gt;1</f>
        <v>0</v>
      </c>
      <c r="H221" t="s">
        <v>292</v>
      </c>
      <c r="I221" t="b">
        <f>COUNTIF(E:E,E221)&gt;1</f>
        <v>0</v>
      </c>
    </row>
    <row r="222" spans="1:9" x14ac:dyDescent="0.2">
      <c r="A222" s="2" t="s">
        <v>10</v>
      </c>
      <c r="B222" s="3" t="s">
        <v>308</v>
      </c>
      <c r="C222" s="4" t="s">
        <v>291</v>
      </c>
      <c r="D222" s="4" t="str">
        <f>VLOOKUP(B222,'local electoral areas'!I:J,2,FALSE)</f>
        <v>Killaloe</v>
      </c>
      <c r="E222" s="4">
        <v>16134</v>
      </c>
      <c r="F222" s="5">
        <v>2281</v>
      </c>
      <c r="G222" t="b">
        <f>COUNTIF(B:B,B222)&gt;1</f>
        <v>0</v>
      </c>
      <c r="H222" t="s">
        <v>292</v>
      </c>
      <c r="I222" t="b">
        <f>COUNTIF(E:E,E222)&gt;1</f>
        <v>0</v>
      </c>
    </row>
    <row r="223" spans="1:9" x14ac:dyDescent="0.2">
      <c r="A223" s="2" t="s">
        <v>10</v>
      </c>
      <c r="B223" s="3" t="s">
        <v>373</v>
      </c>
      <c r="C223" s="4" t="s">
        <v>291</v>
      </c>
      <c r="D223" s="4" t="str">
        <f>VLOOKUP(B223,'local electoral areas'!I:J,2,FALSE)</f>
        <v>Killaloe</v>
      </c>
      <c r="E223" s="4">
        <v>16145</v>
      </c>
      <c r="F223" s="5">
        <v>281</v>
      </c>
      <c r="G223" t="b">
        <f>COUNTIF(B:B,B223)&gt;1</f>
        <v>0</v>
      </c>
      <c r="H223" t="s">
        <v>292</v>
      </c>
      <c r="I223" t="b">
        <f>COUNTIF(E:E,E223)&gt;1</f>
        <v>0</v>
      </c>
    </row>
    <row r="224" spans="1:9" x14ac:dyDescent="0.2">
      <c r="A224" s="2" t="s">
        <v>10</v>
      </c>
      <c r="B224" s="3" t="s">
        <v>374</v>
      </c>
      <c r="C224" s="4" t="s">
        <v>291</v>
      </c>
      <c r="D224" s="4" t="str">
        <f>VLOOKUP(B224,'local electoral areas'!I:J,2,FALSE)</f>
        <v>Kilrush</v>
      </c>
      <c r="E224" s="4">
        <v>16035</v>
      </c>
      <c r="F224" s="5">
        <v>809</v>
      </c>
      <c r="G224" t="b">
        <f>COUNTIF(B:B,B224)&gt;1</f>
        <v>0</v>
      </c>
      <c r="H224" t="s">
        <v>292</v>
      </c>
      <c r="I224" t="b">
        <f>COUNTIF(E:E,E224)&gt;1</f>
        <v>0</v>
      </c>
    </row>
    <row r="225" spans="1:9" x14ac:dyDescent="0.2">
      <c r="A225" s="2" t="s">
        <v>10</v>
      </c>
      <c r="B225" s="3" t="s">
        <v>375</v>
      </c>
      <c r="C225" s="4" t="s">
        <v>291</v>
      </c>
      <c r="D225" s="4" t="str">
        <f>VLOOKUP(B225,'local electoral areas'!I:J,2,FALSE)</f>
        <v>Kilrush</v>
      </c>
      <c r="E225" s="4">
        <v>16089</v>
      </c>
      <c r="F225" s="5">
        <v>303</v>
      </c>
      <c r="G225" t="b">
        <f>COUNTIF(B:B,B225)&gt;1</f>
        <v>0</v>
      </c>
      <c r="H225" t="s">
        <v>292</v>
      </c>
      <c r="I225" t="b">
        <f>COUNTIF(E:E,E225)&gt;1</f>
        <v>0</v>
      </c>
    </row>
    <row r="226" spans="1:9" x14ac:dyDescent="0.2">
      <c r="A226" s="2" t="s">
        <v>10</v>
      </c>
      <c r="B226" s="3" t="s">
        <v>376</v>
      </c>
      <c r="C226" s="4" t="s">
        <v>291</v>
      </c>
      <c r="D226" s="4" t="str">
        <f>VLOOKUP(B226,'local electoral areas'!I:J,2,FALSE)</f>
        <v>Ennistymon</v>
      </c>
      <c r="E226" s="4">
        <v>16057</v>
      </c>
      <c r="F226" s="5">
        <v>312</v>
      </c>
      <c r="G226" t="b">
        <f>COUNTIF(B:B,B226)&gt;1</f>
        <v>0</v>
      </c>
      <c r="H226" t="s">
        <v>292</v>
      </c>
      <c r="I226" t="b">
        <f>COUNTIF(E:E,E226)&gt;1</f>
        <v>0</v>
      </c>
    </row>
    <row r="227" spans="1:9" x14ac:dyDescent="0.2">
      <c r="A227" s="2" t="s">
        <v>10</v>
      </c>
      <c r="B227" s="3" t="s">
        <v>377</v>
      </c>
      <c r="C227" s="4" t="s">
        <v>291</v>
      </c>
      <c r="D227" s="4" t="str">
        <f>VLOOKUP(B227,'local electoral areas'!I:J,2,FALSE)</f>
        <v>Shannon</v>
      </c>
      <c r="E227" s="4">
        <v>16113</v>
      </c>
      <c r="F227" s="5">
        <v>907</v>
      </c>
      <c r="G227" t="b">
        <f>COUNTIF(B:B,B227)&gt;1</f>
        <v>1</v>
      </c>
      <c r="H227" t="s">
        <v>292</v>
      </c>
      <c r="I227" t="b">
        <f>COUNTIF(E:E,E227)&gt;1</f>
        <v>0</v>
      </c>
    </row>
    <row r="228" spans="1:9" x14ac:dyDescent="0.2">
      <c r="A228" s="2" t="s">
        <v>10</v>
      </c>
      <c r="B228" s="3" t="s">
        <v>378</v>
      </c>
      <c r="C228" s="4" t="s">
        <v>291</v>
      </c>
      <c r="D228" s="4" t="str">
        <f>VLOOKUP(B228,'local electoral areas'!I:J,2,FALSE)</f>
        <v>Ennistymon</v>
      </c>
      <c r="E228" s="4">
        <v>16058</v>
      </c>
      <c r="F228" s="5">
        <v>803</v>
      </c>
      <c r="G228" t="b">
        <f>COUNTIF(B:B,B228)&gt;1</f>
        <v>0</v>
      </c>
      <c r="H228" t="s">
        <v>292</v>
      </c>
      <c r="I228" t="b">
        <f>COUNTIF(E:E,E228)&gt;1</f>
        <v>0</v>
      </c>
    </row>
    <row r="229" spans="1:9" x14ac:dyDescent="0.2">
      <c r="A229" s="2" t="s">
        <v>10</v>
      </c>
      <c r="B229" s="3" t="s">
        <v>379</v>
      </c>
      <c r="C229" s="4" t="s">
        <v>291</v>
      </c>
      <c r="D229" s="4" t="str">
        <f>VLOOKUP(B229,'local electoral areas'!I:J,2,FALSE)</f>
        <v>Kilrush</v>
      </c>
      <c r="E229" s="4">
        <v>16090</v>
      </c>
      <c r="F229" s="5">
        <v>422</v>
      </c>
      <c r="G229" t="b">
        <f>COUNTIF(B:B,B229)&gt;1</f>
        <v>0</v>
      </c>
      <c r="H229" t="s">
        <v>292</v>
      </c>
      <c r="I229" t="b">
        <f>COUNTIF(E:E,E229)&gt;1</f>
        <v>0</v>
      </c>
    </row>
    <row r="230" spans="1:9" x14ac:dyDescent="0.2">
      <c r="A230" s="2" t="s">
        <v>10</v>
      </c>
      <c r="B230" s="3" t="s">
        <v>380</v>
      </c>
      <c r="C230" s="4" t="s">
        <v>291</v>
      </c>
      <c r="D230" s="4" t="str">
        <f>VLOOKUP(B230,'local electoral areas'!I:J,2,FALSE)</f>
        <v>Ennistymon</v>
      </c>
      <c r="E230" s="4">
        <v>16021</v>
      </c>
      <c r="F230" s="5">
        <v>348</v>
      </c>
      <c r="G230" t="b">
        <f>COUNTIF(B:B,B230)&gt;1</f>
        <v>0</v>
      </c>
      <c r="H230" t="s">
        <v>292</v>
      </c>
      <c r="I230" t="b">
        <f>COUNTIF(E:E,E230)&gt;1</f>
        <v>0</v>
      </c>
    </row>
    <row r="231" spans="1:9" x14ac:dyDescent="0.2">
      <c r="A231" s="2" t="s">
        <v>10</v>
      </c>
      <c r="B231" s="3" t="s">
        <v>381</v>
      </c>
      <c r="C231" s="4" t="s">
        <v>291</v>
      </c>
      <c r="D231" s="4" t="str">
        <f>VLOOKUP(B231,'local electoral areas'!I:J,2,FALSE)</f>
        <v>Kilrush</v>
      </c>
      <c r="E231" s="4">
        <v>16072</v>
      </c>
      <c r="F231" s="5">
        <v>310</v>
      </c>
      <c r="G231" t="b">
        <f>COUNTIF(B:B,B231)&gt;1</f>
        <v>0</v>
      </c>
      <c r="H231" t="s">
        <v>292</v>
      </c>
      <c r="I231" t="b">
        <f>COUNTIF(E:E,E231)&gt;1</f>
        <v>0</v>
      </c>
    </row>
    <row r="232" spans="1:9" x14ac:dyDescent="0.2">
      <c r="A232" s="2" t="s">
        <v>10</v>
      </c>
      <c r="B232" s="3" t="s">
        <v>382</v>
      </c>
      <c r="C232" s="4" t="s">
        <v>291</v>
      </c>
      <c r="D232" s="4" t="str">
        <f>VLOOKUP(B232,'local electoral areas'!I:J,2,FALSE)</f>
        <v>Killaloe</v>
      </c>
      <c r="E232" s="4">
        <v>16114</v>
      </c>
      <c r="F232" s="5">
        <v>156</v>
      </c>
      <c r="G232" t="b">
        <f>COUNTIF(B:B,B232)&gt;1</f>
        <v>0</v>
      </c>
      <c r="H232" t="s">
        <v>292</v>
      </c>
      <c r="I232" t="b">
        <f>COUNTIF(E:E,E232)&gt;1</f>
        <v>0</v>
      </c>
    </row>
    <row r="233" spans="1:9" x14ac:dyDescent="0.2">
      <c r="A233" s="2" t="s">
        <v>10</v>
      </c>
      <c r="B233" s="3" t="s">
        <v>383</v>
      </c>
      <c r="C233" s="4" t="s">
        <v>291</v>
      </c>
      <c r="D233" s="4" t="str">
        <f>VLOOKUP(B233,'local electoral areas'!I:J,2,FALSE)</f>
        <v>Kilrush</v>
      </c>
      <c r="E233" s="4">
        <v>16036</v>
      </c>
      <c r="F233" s="5">
        <v>621</v>
      </c>
      <c r="G233" t="b">
        <f>COUNTIF(B:B,B233)&gt;1</f>
        <v>0</v>
      </c>
      <c r="H233" t="s">
        <v>292</v>
      </c>
      <c r="I233" t="b">
        <f>COUNTIF(E:E,E233)&gt;1</f>
        <v>0</v>
      </c>
    </row>
    <row r="234" spans="1:9" x14ac:dyDescent="0.2">
      <c r="A234" s="2" t="s">
        <v>10</v>
      </c>
      <c r="B234" s="3" t="s">
        <v>384</v>
      </c>
      <c r="C234" s="4" t="s">
        <v>291</v>
      </c>
      <c r="D234" s="4" t="str">
        <f>VLOOKUP(B234,'local electoral areas'!I:J,2,FALSE)</f>
        <v>Killaloe</v>
      </c>
      <c r="E234" s="4">
        <v>16146</v>
      </c>
      <c r="F234" s="5">
        <v>453</v>
      </c>
      <c r="G234" t="b">
        <f>COUNTIF(B:B,B234)&gt;1</f>
        <v>0</v>
      </c>
      <c r="H234" t="s">
        <v>292</v>
      </c>
      <c r="I234" t="b">
        <f>COUNTIF(E:E,E234)&gt;1</f>
        <v>0</v>
      </c>
    </row>
    <row r="235" spans="1:9" x14ac:dyDescent="0.2">
      <c r="A235" s="2" t="s">
        <v>10</v>
      </c>
      <c r="B235" s="3" t="s">
        <v>385</v>
      </c>
      <c r="C235" s="4" t="s">
        <v>291</v>
      </c>
      <c r="D235" s="4" t="str">
        <f>VLOOKUP(B235,'local electoral areas'!I:J,2,FALSE)</f>
        <v>Kilrush</v>
      </c>
      <c r="E235" s="4">
        <v>16091</v>
      </c>
      <c r="F235" s="5">
        <v>718</v>
      </c>
      <c r="G235" t="b">
        <f>COUNTIF(B:B,B235)&gt;1</f>
        <v>0</v>
      </c>
      <c r="H235" t="s">
        <v>292</v>
      </c>
      <c r="I235" t="b">
        <f>COUNTIF(E:E,E235)&gt;1</f>
        <v>0</v>
      </c>
    </row>
    <row r="236" spans="1:9" x14ac:dyDescent="0.2">
      <c r="A236" s="2" t="s">
        <v>10</v>
      </c>
      <c r="B236" s="3" t="s">
        <v>386</v>
      </c>
      <c r="C236" s="4" t="s">
        <v>291</v>
      </c>
      <c r="D236" s="4" t="s">
        <v>387</v>
      </c>
      <c r="E236" s="4">
        <v>16073</v>
      </c>
      <c r="F236" s="5">
        <v>270</v>
      </c>
      <c r="G236" t="b">
        <f>COUNTIF(B:B,B236)&gt;1</f>
        <v>1</v>
      </c>
      <c r="H236" t="s">
        <v>292</v>
      </c>
      <c r="I236" t="b">
        <f>COUNTIF(E:E,E236)&gt;1</f>
        <v>0</v>
      </c>
    </row>
    <row r="237" spans="1:9" x14ac:dyDescent="0.2">
      <c r="A237" s="2" t="s">
        <v>10</v>
      </c>
      <c r="B237" s="3" t="s">
        <v>386</v>
      </c>
      <c r="C237" s="4" t="s">
        <v>291</v>
      </c>
      <c r="D237" s="4" t="s">
        <v>387</v>
      </c>
      <c r="E237" s="4">
        <v>16092</v>
      </c>
      <c r="F237" s="5">
        <v>837</v>
      </c>
      <c r="G237" t="b">
        <f>COUNTIF(B:B,B237)&gt;1</f>
        <v>1</v>
      </c>
      <c r="H237" t="s">
        <v>292</v>
      </c>
      <c r="I237" t="b">
        <f>COUNTIF(E:E,E237)&gt;1</f>
        <v>0</v>
      </c>
    </row>
    <row r="238" spans="1:9" x14ac:dyDescent="0.2">
      <c r="A238" s="2" t="s">
        <v>10</v>
      </c>
      <c r="B238" s="3" t="s">
        <v>388</v>
      </c>
      <c r="C238" s="4" t="s">
        <v>291</v>
      </c>
      <c r="D238" s="4" t="str">
        <f>VLOOKUP(B238,'local electoral areas'!I:J,2,FALSE)</f>
        <v>Ennis</v>
      </c>
      <c r="E238" s="4">
        <v>16037</v>
      </c>
      <c r="F238" s="5">
        <v>961</v>
      </c>
      <c r="G238" t="b">
        <f>COUNTIF(B:B,B238)&gt;1</f>
        <v>0</v>
      </c>
      <c r="H238" t="s">
        <v>292</v>
      </c>
      <c r="I238" t="b">
        <f>COUNTIF(E:E,E238)&gt;1</f>
        <v>0</v>
      </c>
    </row>
    <row r="239" spans="1:9" x14ac:dyDescent="0.2">
      <c r="A239" s="2" t="s">
        <v>10</v>
      </c>
      <c r="B239" s="3" t="s">
        <v>389</v>
      </c>
      <c r="C239" s="4" t="s">
        <v>291</v>
      </c>
      <c r="D239" s="4" t="str">
        <f>VLOOKUP(B239,'local electoral areas'!I:J,2,FALSE)</f>
        <v>Ennis</v>
      </c>
      <c r="E239" s="4">
        <v>16038</v>
      </c>
      <c r="F239" s="5">
        <v>574</v>
      </c>
      <c r="G239" t="b">
        <f>COUNTIF(B:B,B239)&gt;1</f>
        <v>0</v>
      </c>
      <c r="H239" t="s">
        <v>292</v>
      </c>
      <c r="I239" t="b">
        <f>COUNTIF(E:E,E239)&gt;1</f>
        <v>0</v>
      </c>
    </row>
    <row r="240" spans="1:9" x14ac:dyDescent="0.2">
      <c r="A240" s="2" t="s">
        <v>10</v>
      </c>
      <c r="B240" s="3" t="s">
        <v>390</v>
      </c>
      <c r="C240" s="4" t="s">
        <v>291</v>
      </c>
      <c r="D240" s="4" t="str">
        <f>VLOOKUP(B240,'local electoral areas'!I:J,2,FALSE)</f>
        <v>Kilrush</v>
      </c>
      <c r="E240" s="4">
        <v>16093</v>
      </c>
      <c r="F240" s="5">
        <v>746</v>
      </c>
      <c r="G240" t="b">
        <f>COUNTIF(B:B,B240)&gt;1</f>
        <v>0</v>
      </c>
      <c r="H240" t="s">
        <v>292</v>
      </c>
      <c r="I240" t="b">
        <f>COUNTIF(E:E,E240)&gt;1</f>
        <v>0</v>
      </c>
    </row>
    <row r="241" spans="1:9" x14ac:dyDescent="0.2">
      <c r="A241" s="2" t="s">
        <v>10</v>
      </c>
      <c r="B241" s="3" t="s">
        <v>391</v>
      </c>
      <c r="C241" s="4" t="s">
        <v>291</v>
      </c>
      <c r="D241" s="4" t="str">
        <f>VLOOKUP(B241,'local electoral areas'!I:J,2,FALSE)</f>
        <v>Kilrush</v>
      </c>
      <c r="E241" s="4">
        <v>16005</v>
      </c>
      <c r="F241" s="5">
        <v>2767</v>
      </c>
      <c r="G241" t="b">
        <f>COUNTIF(B:B,B241)&gt;1</f>
        <v>0</v>
      </c>
      <c r="H241" t="s">
        <v>292</v>
      </c>
      <c r="I241" t="b">
        <f>COUNTIF(E:E,E241)&gt;1</f>
        <v>0</v>
      </c>
    </row>
    <row r="242" spans="1:9" x14ac:dyDescent="0.2">
      <c r="A242" s="2" t="s">
        <v>10</v>
      </c>
      <c r="B242" s="3" t="s">
        <v>392</v>
      </c>
      <c r="C242" s="4" t="s">
        <v>291</v>
      </c>
      <c r="D242" s="4" t="str">
        <f>VLOOKUP(B242,'local electoral areas'!I:J,2,FALSE)</f>
        <v>Killaloe</v>
      </c>
      <c r="E242" s="4">
        <v>16115</v>
      </c>
      <c r="F242" s="5">
        <v>817</v>
      </c>
      <c r="G242" t="b">
        <f>COUNTIF(B:B,B242)&gt;1</f>
        <v>0</v>
      </c>
      <c r="H242" t="s">
        <v>292</v>
      </c>
      <c r="I242" t="b">
        <f>COUNTIF(E:E,E242)&gt;1</f>
        <v>0</v>
      </c>
    </row>
    <row r="243" spans="1:9" x14ac:dyDescent="0.2">
      <c r="A243" s="2" t="s">
        <v>10</v>
      </c>
      <c r="B243" s="3" t="s">
        <v>393</v>
      </c>
      <c r="C243" s="4" t="s">
        <v>291</v>
      </c>
      <c r="D243" s="4" t="str">
        <f>VLOOKUP(B243,'local electoral areas'!I:J,2,FALSE)</f>
        <v>Ennistymon</v>
      </c>
      <c r="E243" s="4">
        <v>16059</v>
      </c>
      <c r="F243" s="5">
        <v>137</v>
      </c>
      <c r="G243" t="b">
        <f>COUNTIF(B:B,B243)&gt;1</f>
        <v>0</v>
      </c>
      <c r="H243" t="s">
        <v>292</v>
      </c>
      <c r="I243" t="b">
        <f>COUNTIF(E:E,E243)&gt;1</f>
        <v>0</v>
      </c>
    </row>
    <row r="244" spans="1:9" x14ac:dyDescent="0.2">
      <c r="A244" s="2" t="s">
        <v>10</v>
      </c>
      <c r="B244" s="3" t="s">
        <v>394</v>
      </c>
      <c r="C244" s="4" t="s">
        <v>291</v>
      </c>
      <c r="D244" s="4" t="str">
        <f>VLOOKUP(B244,'local electoral areas'!I:J,2,FALSE)</f>
        <v>Killaloe</v>
      </c>
      <c r="E244" s="4">
        <v>16147</v>
      </c>
      <c r="F244" s="5">
        <v>209</v>
      </c>
      <c r="G244" t="b">
        <f>COUNTIF(B:B,B244)&gt;1</f>
        <v>0</v>
      </c>
      <c r="H244" t="s">
        <v>292</v>
      </c>
      <c r="I244" t="b">
        <f>COUNTIF(E:E,E244)&gt;1</f>
        <v>0</v>
      </c>
    </row>
    <row r="245" spans="1:9" x14ac:dyDescent="0.2">
      <c r="A245" s="2" t="s">
        <v>10</v>
      </c>
      <c r="B245" s="3" t="s">
        <v>395</v>
      </c>
      <c r="C245" s="4" t="s">
        <v>291</v>
      </c>
      <c r="D245" s="4" t="str">
        <f>VLOOKUP(B245,'local electoral areas'!I:J,2,FALSE)</f>
        <v>Shannon</v>
      </c>
      <c r="E245" s="4">
        <v>16116</v>
      </c>
      <c r="F245" s="5">
        <v>1991</v>
      </c>
      <c r="G245" t="b">
        <f>COUNTIF(B:B,B245)&gt;1</f>
        <v>0</v>
      </c>
      <c r="H245" t="s">
        <v>292</v>
      </c>
      <c r="I245" t="b">
        <f>COUNTIF(E:E,E245)&gt;1</f>
        <v>0</v>
      </c>
    </row>
    <row r="246" spans="1:9" x14ac:dyDescent="0.2">
      <c r="A246" s="2" t="s">
        <v>10</v>
      </c>
      <c r="B246" s="3" t="s">
        <v>396</v>
      </c>
      <c r="C246" s="4" t="s">
        <v>291</v>
      </c>
      <c r="D246" s="4" t="str">
        <f>VLOOKUP(B246,'local electoral areas'!I:J,2,FALSE)</f>
        <v>Ennistymon</v>
      </c>
      <c r="E246" s="4">
        <v>16022</v>
      </c>
      <c r="F246" s="5">
        <v>190</v>
      </c>
      <c r="G246" t="b">
        <f>COUNTIF(B:B,B246)&gt;1</f>
        <v>0</v>
      </c>
      <c r="H246" t="s">
        <v>292</v>
      </c>
      <c r="I246" t="b">
        <f>COUNTIF(E:E,E246)&gt;1</f>
        <v>0</v>
      </c>
    </row>
    <row r="247" spans="1:9" x14ac:dyDescent="0.2">
      <c r="A247" s="2" t="s">
        <v>10</v>
      </c>
      <c r="B247" s="3" t="s">
        <v>397</v>
      </c>
      <c r="C247" s="4" t="s">
        <v>291</v>
      </c>
      <c r="D247" s="4" t="str">
        <f>VLOOKUP(B247,'local electoral areas'!I:J,2,FALSE)</f>
        <v>Kilrush</v>
      </c>
      <c r="E247" s="4">
        <v>16039</v>
      </c>
      <c r="F247" s="5">
        <v>317</v>
      </c>
      <c r="G247" t="b">
        <f>COUNTIF(B:B,B247)&gt;1</f>
        <v>1</v>
      </c>
      <c r="H247" t="s">
        <v>292</v>
      </c>
      <c r="I247" t="b">
        <f>COUNTIF(E:E,E247)&gt;1</f>
        <v>0</v>
      </c>
    </row>
    <row r="248" spans="1:9" x14ac:dyDescent="0.2">
      <c r="A248" s="2" t="s">
        <v>10</v>
      </c>
      <c r="B248" s="3" t="s">
        <v>398</v>
      </c>
      <c r="C248" s="4" t="s">
        <v>291</v>
      </c>
      <c r="D248" s="4" t="str">
        <f>VLOOKUP(B248,'local electoral areas'!I:J,2,FALSE)</f>
        <v>Kilrush</v>
      </c>
      <c r="E248" s="4">
        <v>16094</v>
      </c>
      <c r="F248" s="5">
        <v>227</v>
      </c>
      <c r="G248" t="b">
        <f>COUNTIF(B:B,B248)&gt;1</f>
        <v>1</v>
      </c>
      <c r="H248" t="s">
        <v>292</v>
      </c>
      <c r="I248" t="b">
        <f>COUNTIF(E:E,E248)&gt;1</f>
        <v>0</v>
      </c>
    </row>
    <row r="249" spans="1:9" x14ac:dyDescent="0.2">
      <c r="A249" s="2" t="s">
        <v>10</v>
      </c>
      <c r="B249" s="3" t="s">
        <v>399</v>
      </c>
      <c r="C249" s="4" t="s">
        <v>291</v>
      </c>
      <c r="D249" s="4" t="str">
        <f>VLOOKUP(B249,'local electoral areas'!I:J,2,FALSE)</f>
        <v>Kilrush</v>
      </c>
      <c r="E249" s="4">
        <v>16095</v>
      </c>
      <c r="F249" s="5">
        <v>303</v>
      </c>
      <c r="G249" t="b">
        <f>COUNTIF(B:B,B249)&gt;1</f>
        <v>0</v>
      </c>
      <c r="H249" t="s">
        <v>292</v>
      </c>
      <c r="I249" t="b">
        <f>COUNTIF(E:E,E249)&gt;1</f>
        <v>0</v>
      </c>
    </row>
    <row r="250" spans="1:9" x14ac:dyDescent="0.2">
      <c r="A250" s="2" t="s">
        <v>10</v>
      </c>
      <c r="B250" s="3" t="s">
        <v>400</v>
      </c>
      <c r="C250" s="4" t="s">
        <v>291</v>
      </c>
      <c r="D250" s="4" t="str">
        <f>VLOOKUP(B250,'local electoral areas'!I:J,2,FALSE)</f>
        <v>Kilrush</v>
      </c>
      <c r="E250" s="4">
        <v>16096</v>
      </c>
      <c r="F250" s="5">
        <v>199</v>
      </c>
      <c r="G250" t="b">
        <f>COUNTIF(B:B,B250)&gt;1</f>
        <v>0</v>
      </c>
      <c r="H250" t="s">
        <v>292</v>
      </c>
      <c r="I250" t="b">
        <f>COUNTIF(E:E,E250)&gt;1</f>
        <v>0</v>
      </c>
    </row>
    <row r="251" spans="1:9" x14ac:dyDescent="0.2">
      <c r="A251" s="2" t="s">
        <v>10</v>
      </c>
      <c r="B251" s="3" t="s">
        <v>59</v>
      </c>
      <c r="C251" s="4" t="s">
        <v>291</v>
      </c>
      <c r="D251" s="4" t="str">
        <f>VLOOKUP(B251,'local electoral areas'!I:J,2,FALSE)</f>
        <v>Killaloe</v>
      </c>
      <c r="E251" s="4">
        <v>16148</v>
      </c>
      <c r="F251" s="5">
        <v>333</v>
      </c>
      <c r="G251" t="b">
        <f>COUNTIF(B:B,B251)&gt;1</f>
        <v>1</v>
      </c>
      <c r="H251" t="s">
        <v>292</v>
      </c>
      <c r="I251" t="b">
        <f>COUNTIF(E:E,E251)&gt;1</f>
        <v>0</v>
      </c>
    </row>
    <row r="252" spans="1:9" x14ac:dyDescent="0.2">
      <c r="A252" s="2" t="s">
        <v>10</v>
      </c>
      <c r="B252" s="3" t="s">
        <v>401</v>
      </c>
      <c r="C252" s="4" t="s">
        <v>291</v>
      </c>
      <c r="D252" s="4" t="str">
        <f>VLOOKUP(B252,'local electoral areas'!I:J,2,FALSE)</f>
        <v>Killaloe</v>
      </c>
      <c r="E252" s="4">
        <v>16117</v>
      </c>
      <c r="F252" s="5">
        <v>128</v>
      </c>
      <c r="G252" t="b">
        <f>COUNTIF(B:B,B252)&gt;1</f>
        <v>0</v>
      </c>
      <c r="H252" t="s">
        <v>292</v>
      </c>
      <c r="I252" t="b">
        <f>COUNTIF(E:E,E252)&gt;1</f>
        <v>0</v>
      </c>
    </row>
    <row r="253" spans="1:9" x14ac:dyDescent="0.2">
      <c r="A253" s="2" t="s">
        <v>10</v>
      </c>
      <c r="B253" s="3" t="s">
        <v>402</v>
      </c>
      <c r="C253" s="4" t="s">
        <v>291</v>
      </c>
      <c r="D253" s="4" t="str">
        <f>VLOOKUP(B253,'local electoral areas'!I:J,2,FALSE)</f>
        <v>Ennistymon</v>
      </c>
      <c r="E253" s="4">
        <v>16060</v>
      </c>
      <c r="F253" s="5">
        <v>475</v>
      </c>
      <c r="G253" t="b">
        <f>COUNTIF(B:B,B253)&gt;1</f>
        <v>0</v>
      </c>
      <c r="H253" t="s">
        <v>292</v>
      </c>
      <c r="I253" t="b">
        <f>COUNTIF(E:E,E253)&gt;1</f>
        <v>0</v>
      </c>
    </row>
    <row r="254" spans="1:9" x14ac:dyDescent="0.2">
      <c r="A254" s="2" t="s">
        <v>10</v>
      </c>
      <c r="B254" s="3" t="s">
        <v>403</v>
      </c>
      <c r="C254" s="4" t="s">
        <v>291</v>
      </c>
      <c r="D254" s="4" t="str">
        <f>VLOOKUP(B254,'local electoral areas'!I:J,2,FALSE)</f>
        <v>Kilrush</v>
      </c>
      <c r="E254" s="4">
        <v>16074</v>
      </c>
      <c r="F254" s="5">
        <v>579</v>
      </c>
      <c r="G254" t="b">
        <f>COUNTIF(B:B,B254)&gt;1</f>
        <v>0</v>
      </c>
      <c r="H254" t="s">
        <v>292</v>
      </c>
      <c r="I254" t="b">
        <f>COUNTIF(E:E,E254)&gt;1</f>
        <v>0</v>
      </c>
    </row>
    <row r="255" spans="1:9" x14ac:dyDescent="0.2">
      <c r="A255" s="2" t="s">
        <v>10</v>
      </c>
      <c r="B255" s="3" t="s">
        <v>404</v>
      </c>
      <c r="C255" s="4" t="s">
        <v>291</v>
      </c>
      <c r="D255" s="4" t="str">
        <f>VLOOKUP(B255,'local electoral areas'!I:J,2,FALSE)</f>
        <v>Ennistymon</v>
      </c>
      <c r="E255" s="4">
        <v>16012</v>
      </c>
      <c r="F255" s="5">
        <v>1254</v>
      </c>
      <c r="G255" t="b">
        <f>COUNTIF(B:B,B255)&gt;1</f>
        <v>0</v>
      </c>
      <c r="H255" t="s">
        <v>292</v>
      </c>
      <c r="I255" t="b">
        <f>COUNTIF(E:E,E255)&gt;1</f>
        <v>0</v>
      </c>
    </row>
    <row r="256" spans="1:9" x14ac:dyDescent="0.2">
      <c r="A256" s="2" t="s">
        <v>10</v>
      </c>
      <c r="B256" s="3" t="s">
        <v>405</v>
      </c>
      <c r="C256" s="4" t="s">
        <v>291</v>
      </c>
      <c r="D256" s="4" t="str">
        <f>VLOOKUP(B256,'local electoral areas'!I:J,2,FALSE)</f>
        <v>Kilrush</v>
      </c>
      <c r="E256" s="4">
        <v>16075</v>
      </c>
      <c r="F256" s="5">
        <v>660</v>
      </c>
      <c r="G256" t="b">
        <f>COUNTIF(B:B,B256)&gt;1</f>
        <v>0</v>
      </c>
      <c r="H256" t="s">
        <v>292</v>
      </c>
      <c r="I256" t="b">
        <f>COUNTIF(E:E,E256)&gt;1</f>
        <v>0</v>
      </c>
    </row>
    <row r="257" spans="1:9" x14ac:dyDescent="0.2">
      <c r="A257" s="2" t="s">
        <v>10</v>
      </c>
      <c r="B257" s="3" t="s">
        <v>406</v>
      </c>
      <c r="C257" s="4" t="s">
        <v>291</v>
      </c>
      <c r="D257" t="str">
        <f>VLOOKUP(B257,'local electoral areas'!I:J,2,FALSE)</f>
        <v>Killaloe</v>
      </c>
      <c r="E257" s="4">
        <v>16149</v>
      </c>
      <c r="F257" s="5">
        <v>166</v>
      </c>
      <c r="G257" t="b">
        <f>COUNTIF(B:B,B257)&gt;1</f>
        <v>0</v>
      </c>
      <c r="H257" t="s">
        <v>292</v>
      </c>
      <c r="I257" t="b">
        <f>COUNTIF(E:E,E257)&gt;1</f>
        <v>0</v>
      </c>
    </row>
    <row r="258" spans="1:9" x14ac:dyDescent="0.2">
      <c r="A258" s="2" t="s">
        <v>10</v>
      </c>
      <c r="B258" s="3" t="s">
        <v>407</v>
      </c>
      <c r="C258" s="4" t="s">
        <v>291</v>
      </c>
      <c r="D258" s="4" t="str">
        <f>VLOOKUP(B258,'local electoral areas'!I:J,2,FALSE)</f>
        <v>Ennistymon</v>
      </c>
      <c r="E258" s="4">
        <v>16061</v>
      </c>
      <c r="F258" s="5">
        <v>320</v>
      </c>
      <c r="G258" t="b">
        <f>COUNTIF(B:B,B258)&gt;1</f>
        <v>0</v>
      </c>
      <c r="H258" t="s">
        <v>292</v>
      </c>
      <c r="I258" t="b">
        <f>COUNTIF(E:E,E258)&gt;1</f>
        <v>0</v>
      </c>
    </row>
    <row r="259" spans="1:9" x14ac:dyDescent="0.2">
      <c r="A259" s="2" t="s">
        <v>10</v>
      </c>
      <c r="B259" s="3" t="s">
        <v>408</v>
      </c>
      <c r="C259" s="4" t="s">
        <v>291</v>
      </c>
      <c r="D259" s="4" t="str">
        <f>VLOOKUP(B259,'local electoral areas'!I:J,2,FALSE)</f>
        <v>Ennistymon</v>
      </c>
      <c r="E259" s="4">
        <v>16062</v>
      </c>
      <c r="F259" s="5">
        <v>321</v>
      </c>
      <c r="G259" t="b">
        <f>COUNTIF(B:B,B259)&gt;1</f>
        <v>0</v>
      </c>
      <c r="H259" t="s">
        <v>292</v>
      </c>
      <c r="I259" t="b">
        <f>COUNTIF(E:E,E259)&gt;1</f>
        <v>0</v>
      </c>
    </row>
    <row r="260" spans="1:9" x14ac:dyDescent="0.2">
      <c r="A260" s="2" t="s">
        <v>10</v>
      </c>
      <c r="B260" s="3" t="s">
        <v>409</v>
      </c>
      <c r="C260" s="4" t="s">
        <v>291</v>
      </c>
      <c r="D260" s="4" t="str">
        <f>VLOOKUP(B260,'local electoral areas'!I:J,2,FALSE)</f>
        <v>Ennistymon</v>
      </c>
      <c r="E260" s="4">
        <v>16063</v>
      </c>
      <c r="F260" s="5">
        <v>1759</v>
      </c>
      <c r="G260" t="b">
        <f>COUNTIF(B:B,B260)&gt;1</f>
        <v>0</v>
      </c>
      <c r="H260" t="s">
        <v>292</v>
      </c>
      <c r="I260" t="b">
        <f>COUNTIF(E:E,E260)&gt;1</f>
        <v>0</v>
      </c>
    </row>
    <row r="261" spans="1:9" x14ac:dyDescent="0.2">
      <c r="A261" s="2" t="s">
        <v>10</v>
      </c>
      <c r="B261" s="3" t="s">
        <v>410</v>
      </c>
      <c r="C261" s="4" t="s">
        <v>291</v>
      </c>
      <c r="D261" s="4" t="str">
        <f>VLOOKUP(B261,'local electoral areas'!I:J,2,FALSE)</f>
        <v>Ennistymon</v>
      </c>
      <c r="E261" s="4">
        <v>16013</v>
      </c>
      <c r="F261" s="5">
        <v>92</v>
      </c>
      <c r="G261" t="b">
        <f>COUNTIF(B:B,B261)&gt;1</f>
        <v>0</v>
      </c>
      <c r="H261" t="s">
        <v>292</v>
      </c>
      <c r="I261" t="b">
        <f>COUNTIF(E:E,E261)&gt;1</f>
        <v>0</v>
      </c>
    </row>
    <row r="262" spans="1:9" x14ac:dyDescent="0.2">
      <c r="A262" s="2" t="s">
        <v>10</v>
      </c>
      <c r="B262" s="3" t="s">
        <v>411</v>
      </c>
      <c r="C262" s="4" t="s">
        <v>291</v>
      </c>
      <c r="D262" s="4" t="str">
        <f>VLOOKUP(B262,'local electoral areas'!I:J,2,FALSE)</f>
        <v>Shannon</v>
      </c>
      <c r="E262" s="4">
        <v>16118</v>
      </c>
      <c r="F262" s="5">
        <v>1409</v>
      </c>
      <c r="G262" t="b">
        <f>COUNTIF(B:B,B262)&gt;1</f>
        <v>0</v>
      </c>
      <c r="H262" t="s">
        <v>292</v>
      </c>
      <c r="I262" t="b">
        <f>COUNTIF(E:E,E262)&gt;1</f>
        <v>0</v>
      </c>
    </row>
    <row r="263" spans="1:9" x14ac:dyDescent="0.2">
      <c r="A263" s="2" t="s">
        <v>10</v>
      </c>
      <c r="B263" s="3" t="s">
        <v>412</v>
      </c>
      <c r="C263" s="4" t="s">
        <v>291</v>
      </c>
      <c r="D263" s="4" t="str">
        <f>VLOOKUP(B263,'local electoral areas'!I:J,2,FALSE)</f>
        <v>Killaloe</v>
      </c>
      <c r="E263" s="4">
        <v>16135</v>
      </c>
      <c r="F263" s="5">
        <v>470</v>
      </c>
      <c r="G263" t="b">
        <f>COUNTIF(B:B,B263)&gt;1</f>
        <v>0</v>
      </c>
      <c r="H263" t="s">
        <v>292</v>
      </c>
      <c r="I263" t="b">
        <f>COUNTIF(E:E,E263)&gt;1</f>
        <v>0</v>
      </c>
    </row>
    <row r="264" spans="1:9" x14ac:dyDescent="0.2">
      <c r="A264" s="2" t="s">
        <v>10</v>
      </c>
      <c r="B264" s="3" t="s">
        <v>413</v>
      </c>
      <c r="C264" s="4" t="s">
        <v>291</v>
      </c>
      <c r="D264" s="4" t="str">
        <f>VLOOKUP(B264,'local electoral areas'!I:J,2,FALSE)</f>
        <v>Kilrush</v>
      </c>
      <c r="E264" s="4">
        <v>16097</v>
      </c>
      <c r="F264" s="5">
        <v>75</v>
      </c>
      <c r="G264" t="b">
        <f>COUNTIF(B:B,B264)&gt;1</f>
        <v>0</v>
      </c>
      <c r="H264" t="s">
        <v>292</v>
      </c>
      <c r="I264" t="b">
        <f>COUNTIF(E:E,E264)&gt;1</f>
        <v>0</v>
      </c>
    </row>
    <row r="265" spans="1:9" x14ac:dyDescent="0.2">
      <c r="A265" s="2" t="s">
        <v>10</v>
      </c>
      <c r="B265" s="3" t="s">
        <v>414</v>
      </c>
      <c r="C265" s="4" t="s">
        <v>291</v>
      </c>
      <c r="D265" s="4" t="str">
        <f>VLOOKUP(B265,'local electoral areas'!I:J,2,FALSE)</f>
        <v>Ennistymon</v>
      </c>
      <c r="E265" s="4">
        <v>16064</v>
      </c>
      <c r="F265" s="5">
        <v>760</v>
      </c>
      <c r="G265" t="b">
        <f>COUNTIF(B:B,B265)&gt;1</f>
        <v>0</v>
      </c>
      <c r="H265" t="s">
        <v>292</v>
      </c>
      <c r="I265" t="b">
        <f>COUNTIF(E:E,E265)&gt;1</f>
        <v>0</v>
      </c>
    </row>
    <row r="266" spans="1:9" x14ac:dyDescent="0.2">
      <c r="A266" s="2" t="s">
        <v>10</v>
      </c>
      <c r="B266" s="3" t="s">
        <v>415</v>
      </c>
      <c r="C266" s="4" t="s">
        <v>291</v>
      </c>
      <c r="D266" s="4" t="str">
        <f>VLOOKUP(B266,'local electoral areas'!I:J,2,FALSE)</f>
        <v>Kilrush</v>
      </c>
      <c r="E266" s="4">
        <v>16098</v>
      </c>
      <c r="F266" s="5">
        <v>248</v>
      </c>
      <c r="G266" t="b">
        <f>COUNTIF(B:B,B266)&gt;1</f>
        <v>0</v>
      </c>
      <c r="H266" t="s">
        <v>292</v>
      </c>
      <c r="I266" t="b">
        <f>COUNTIF(E:E,E266)&gt;1</f>
        <v>0</v>
      </c>
    </row>
    <row r="267" spans="1:9" x14ac:dyDescent="0.2">
      <c r="A267" s="2" t="s">
        <v>10</v>
      </c>
      <c r="B267" s="3" t="s">
        <v>416</v>
      </c>
      <c r="C267" s="4" t="s">
        <v>291</v>
      </c>
      <c r="D267" s="4" t="str">
        <f>VLOOKUP(B267,'local electoral areas'!I:J,2,FALSE)</f>
        <v>Ennistymon</v>
      </c>
      <c r="E267" s="4">
        <v>16023</v>
      </c>
      <c r="F267" s="5">
        <v>372</v>
      </c>
      <c r="G267" t="b">
        <f>COUNTIF(B:B,B267)&gt;1</f>
        <v>1</v>
      </c>
      <c r="H267" t="s">
        <v>292</v>
      </c>
      <c r="I267" t="b">
        <f>COUNTIF(E:E,E267)&gt;1</f>
        <v>0</v>
      </c>
    </row>
    <row r="268" spans="1:9" x14ac:dyDescent="0.2">
      <c r="A268" s="2" t="s">
        <v>10</v>
      </c>
      <c r="B268" s="3" t="s">
        <v>249</v>
      </c>
      <c r="C268" s="4" t="s">
        <v>291</v>
      </c>
      <c r="D268" s="4" t="str">
        <f>VLOOKUP(B268,'local electoral areas'!I:J,2,FALSE)</f>
        <v>Kilrush</v>
      </c>
      <c r="E268" s="4">
        <v>16099</v>
      </c>
      <c r="F268" s="5">
        <v>193</v>
      </c>
      <c r="G268" t="b">
        <f>COUNTIF(B:B,B268)&gt;1</f>
        <v>1</v>
      </c>
      <c r="H268" t="s">
        <v>292</v>
      </c>
      <c r="I268" t="b">
        <f>COUNTIF(E:E,E268)&gt;1</f>
        <v>0</v>
      </c>
    </row>
    <row r="269" spans="1:9" x14ac:dyDescent="0.2">
      <c r="A269" s="2" t="s">
        <v>10</v>
      </c>
      <c r="B269" s="3" t="s">
        <v>417</v>
      </c>
      <c r="C269" s="4" t="s">
        <v>291</v>
      </c>
      <c r="D269" s="4" t="str">
        <f>VLOOKUP(B269,'local electoral areas'!I:J,2,FALSE)</f>
        <v>Killaloe</v>
      </c>
      <c r="E269" s="4">
        <v>16150</v>
      </c>
      <c r="F269" s="5">
        <v>282</v>
      </c>
      <c r="G269" t="b">
        <f>COUNTIF(B:B,B269)&gt;1</f>
        <v>0</v>
      </c>
      <c r="H269" t="s">
        <v>292</v>
      </c>
      <c r="I269" t="b">
        <f>COUNTIF(E:E,E269)&gt;1</f>
        <v>0</v>
      </c>
    </row>
    <row r="270" spans="1:9" x14ac:dyDescent="0.2">
      <c r="A270" s="2" t="s">
        <v>10</v>
      </c>
      <c r="B270" s="3" t="s">
        <v>418</v>
      </c>
      <c r="C270" s="4" t="s">
        <v>291</v>
      </c>
      <c r="D270" s="4" t="str">
        <f>VLOOKUP(B270,'local electoral areas'!I:J,2,FALSE)</f>
        <v>Shannon</v>
      </c>
      <c r="E270" s="4">
        <v>16040</v>
      </c>
      <c r="F270" s="5">
        <v>2079</v>
      </c>
      <c r="G270" t="b">
        <f>COUNTIF(B:B,B270)&gt;1</f>
        <v>1</v>
      </c>
      <c r="H270" t="s">
        <v>292</v>
      </c>
      <c r="I270" t="b">
        <f>COUNTIF(E:E,E270)&gt;1</f>
        <v>0</v>
      </c>
    </row>
    <row r="271" spans="1:9" x14ac:dyDescent="0.2">
      <c r="A271" s="2" t="s">
        <v>10</v>
      </c>
      <c r="B271" s="3" t="s">
        <v>419</v>
      </c>
      <c r="C271" s="4" t="s">
        <v>291</v>
      </c>
      <c r="D271" s="4" t="s">
        <v>324</v>
      </c>
      <c r="E271" s="4" t="s">
        <v>420</v>
      </c>
      <c r="F271" s="5">
        <v>192</v>
      </c>
      <c r="G271" t="b">
        <f>COUNTIF(B:B,B271)&gt;1</f>
        <v>0</v>
      </c>
      <c r="H271" t="s">
        <v>292</v>
      </c>
      <c r="I271" t="b">
        <f>COUNTIF(E:E,E271)&gt;1</f>
        <v>0</v>
      </c>
    </row>
    <row r="272" spans="1:9" x14ac:dyDescent="0.2">
      <c r="A272" s="2" t="s">
        <v>10</v>
      </c>
      <c r="B272" s="3" t="s">
        <v>421</v>
      </c>
      <c r="C272" s="4" t="s">
        <v>291</v>
      </c>
      <c r="D272" s="4" t="str">
        <f>VLOOKUP(B272,'local electoral areas'!I:J,2,FALSE)</f>
        <v>Killaloe</v>
      </c>
      <c r="E272" s="4">
        <v>16119</v>
      </c>
      <c r="F272" s="5">
        <v>708</v>
      </c>
      <c r="G272" t="b">
        <f>COUNTIF(B:B,B272)&gt;1</f>
        <v>0</v>
      </c>
      <c r="H272" t="s">
        <v>292</v>
      </c>
      <c r="I272" t="b">
        <f>COUNTIF(E:E,E272)&gt;1</f>
        <v>0</v>
      </c>
    </row>
    <row r="273" spans="1:9" x14ac:dyDescent="0.2">
      <c r="A273" s="2" t="s">
        <v>10</v>
      </c>
      <c r="B273" s="3" t="s">
        <v>422</v>
      </c>
      <c r="C273" s="4" t="s">
        <v>291</v>
      </c>
      <c r="D273" s="4" t="str">
        <f>VLOOKUP(B273,'local electoral areas'!I:J,2,FALSE)</f>
        <v>Killaloe</v>
      </c>
      <c r="E273" s="4">
        <v>16136</v>
      </c>
      <c r="F273" s="5">
        <v>772</v>
      </c>
      <c r="G273" t="b">
        <f>COUNTIF(B:B,B273)&gt;1</f>
        <v>0</v>
      </c>
      <c r="H273" t="s">
        <v>292</v>
      </c>
      <c r="I273" t="b">
        <f>COUNTIF(E:E,E273)&gt;1</f>
        <v>0</v>
      </c>
    </row>
    <row r="274" spans="1:9" x14ac:dyDescent="0.2">
      <c r="A274" s="2" t="s">
        <v>10</v>
      </c>
      <c r="B274" s="3" t="s">
        <v>423</v>
      </c>
      <c r="C274" s="4" t="s">
        <v>291</v>
      </c>
      <c r="D274" s="4" t="str">
        <f>VLOOKUP(B274,'local electoral areas'!I:J,2,FALSE)</f>
        <v>Ennistymon</v>
      </c>
      <c r="E274" s="4">
        <v>16015</v>
      </c>
      <c r="F274" s="5">
        <v>147</v>
      </c>
      <c r="G274" t="b">
        <f>COUNTIF(B:B,B274)&gt;1</f>
        <v>0</v>
      </c>
      <c r="H274" t="s">
        <v>292</v>
      </c>
      <c r="I274" t="b">
        <f>COUNTIF(E:E,E274)&gt;1</f>
        <v>0</v>
      </c>
    </row>
    <row r="275" spans="1:9" x14ac:dyDescent="0.2">
      <c r="A275" s="2" t="s">
        <v>10</v>
      </c>
      <c r="B275" s="3" t="s">
        <v>424</v>
      </c>
      <c r="C275" s="4" t="s">
        <v>291</v>
      </c>
      <c r="D275" s="4" t="str">
        <f>VLOOKUP(B275,'local electoral areas'!I:J,2,FALSE)</f>
        <v>Kilrush</v>
      </c>
      <c r="E275" s="4">
        <v>16100</v>
      </c>
      <c r="F275" s="5">
        <v>205</v>
      </c>
      <c r="G275" t="b">
        <f>COUNTIF(B:B,B275)&gt;1</f>
        <v>0</v>
      </c>
      <c r="H275" t="s">
        <v>292</v>
      </c>
      <c r="I275" t="b">
        <f>COUNTIF(E:E,E275)&gt;1</f>
        <v>0</v>
      </c>
    </row>
    <row r="276" spans="1:9" x14ac:dyDescent="0.2">
      <c r="A276" s="2" t="s">
        <v>10</v>
      </c>
      <c r="B276" s="3" t="s">
        <v>425</v>
      </c>
      <c r="C276" s="4" t="s">
        <v>291</v>
      </c>
      <c r="D276" s="4" t="str">
        <f>VLOOKUP(B276,'local electoral areas'!I:J,2,FALSE)</f>
        <v>Killaloe</v>
      </c>
      <c r="E276" s="4">
        <v>16151</v>
      </c>
      <c r="F276" s="5">
        <v>1531</v>
      </c>
      <c r="G276" t="b">
        <f>COUNTIF(B:B,B276)&gt;1</f>
        <v>0</v>
      </c>
      <c r="H276" t="s">
        <v>292</v>
      </c>
      <c r="I276" t="b">
        <f>COUNTIF(E:E,E276)&gt;1</f>
        <v>0</v>
      </c>
    </row>
    <row r="277" spans="1:9" x14ac:dyDescent="0.2">
      <c r="A277" s="2" t="s">
        <v>10</v>
      </c>
      <c r="B277" s="3" t="s">
        <v>426</v>
      </c>
      <c r="C277" s="4" t="s">
        <v>291</v>
      </c>
      <c r="D277" s="4" t="str">
        <f>VLOOKUP(B277,'local electoral areas'!I:J,2,FALSE)</f>
        <v>Kilrush</v>
      </c>
      <c r="E277" s="4">
        <v>16101</v>
      </c>
      <c r="F277" s="5">
        <v>324</v>
      </c>
      <c r="G277" t="b">
        <f>COUNTIF(B:B,B277)&gt;1</f>
        <v>0</v>
      </c>
      <c r="H277" t="s">
        <v>292</v>
      </c>
      <c r="I277" t="b">
        <f>COUNTIF(E:E,E277)&gt;1</f>
        <v>0</v>
      </c>
    </row>
    <row r="278" spans="1:9" x14ac:dyDescent="0.2">
      <c r="A278" s="2" t="s">
        <v>10</v>
      </c>
      <c r="B278" s="3" t="s">
        <v>427</v>
      </c>
      <c r="C278" s="4" t="s">
        <v>291</v>
      </c>
      <c r="D278" s="4" t="str">
        <f>VLOOKUP(B278,'local electoral areas'!I:J,2,FALSE)</f>
        <v>Ennistymon</v>
      </c>
      <c r="E278" s="4">
        <v>16024</v>
      </c>
      <c r="F278" s="5">
        <v>275</v>
      </c>
      <c r="G278" t="b">
        <f>COUNTIF(B:B,B278)&gt;1</f>
        <v>1</v>
      </c>
      <c r="H278" t="s">
        <v>292</v>
      </c>
      <c r="I278" t="b">
        <f>COUNTIF(E:E,E278)&gt;1</f>
        <v>0</v>
      </c>
    </row>
    <row r="279" spans="1:9" x14ac:dyDescent="0.2">
      <c r="A279" s="2" t="s">
        <v>10</v>
      </c>
      <c r="B279" s="3" t="s">
        <v>428</v>
      </c>
      <c r="C279" s="4" t="s">
        <v>291</v>
      </c>
      <c r="D279" s="4" t="str">
        <f>VLOOKUP(B279,'local electoral areas'!I:J,2,FALSE)</f>
        <v>Ennistymon</v>
      </c>
      <c r="E279" s="4">
        <v>16016</v>
      </c>
      <c r="F279" s="5">
        <v>98</v>
      </c>
      <c r="G279" t="b">
        <f>COUNTIF(B:B,B279)&gt;1</f>
        <v>0</v>
      </c>
      <c r="H279" t="s">
        <v>292</v>
      </c>
      <c r="I279" t="b">
        <f>COUNTIF(E:E,E279)&gt;1</f>
        <v>0</v>
      </c>
    </row>
    <row r="280" spans="1:9" x14ac:dyDescent="0.2">
      <c r="A280" s="2" t="s">
        <v>10</v>
      </c>
      <c r="B280" s="3" t="s">
        <v>429</v>
      </c>
      <c r="C280" s="4" t="s">
        <v>291</v>
      </c>
      <c r="D280" s="4" t="str">
        <f>VLOOKUP(B280,'local electoral areas'!I:J,2,FALSE)</f>
        <v>Killaloe</v>
      </c>
      <c r="E280" s="4">
        <v>16152</v>
      </c>
      <c r="F280" s="5">
        <v>139</v>
      </c>
      <c r="G280" t="b">
        <f>COUNTIF(B:B,B280)&gt;1</f>
        <v>0</v>
      </c>
      <c r="H280" t="s">
        <v>292</v>
      </c>
      <c r="I280" t="b">
        <f>COUNTIF(E:E,E280)&gt;1</f>
        <v>0</v>
      </c>
    </row>
    <row r="281" spans="1:9" x14ac:dyDescent="0.2">
      <c r="A281" s="2" t="s">
        <v>10</v>
      </c>
      <c r="B281" s="3" t="s">
        <v>430</v>
      </c>
      <c r="C281" s="4" t="s">
        <v>291</v>
      </c>
      <c r="D281" s="4" t="str">
        <f>VLOOKUP(B281,'local electoral areas'!I:J,2,FALSE)</f>
        <v>Kilrush</v>
      </c>
      <c r="E281" s="4">
        <v>16076</v>
      </c>
      <c r="F281" s="5">
        <v>207</v>
      </c>
      <c r="G281" t="b">
        <f>COUNTIF(B:B,B281)&gt;1</f>
        <v>0</v>
      </c>
      <c r="H281" t="s">
        <v>292</v>
      </c>
      <c r="I281" t="b">
        <f>COUNTIF(E:E,E281)&gt;1</f>
        <v>0</v>
      </c>
    </row>
    <row r="282" spans="1:9" x14ac:dyDescent="0.2">
      <c r="A282" s="2" t="s">
        <v>10</v>
      </c>
      <c r="B282" s="3" t="s">
        <v>431</v>
      </c>
      <c r="C282" s="4" t="s">
        <v>291</v>
      </c>
      <c r="D282" s="4" t="str">
        <f>VLOOKUP(B282,'local electoral areas'!I:J,2,FALSE)</f>
        <v>Killaloe</v>
      </c>
      <c r="E282" s="4">
        <v>16153</v>
      </c>
      <c r="F282" s="5">
        <v>715</v>
      </c>
      <c r="G282" t="b">
        <f>COUNTIF(B:B,B282)&gt;1</f>
        <v>0</v>
      </c>
      <c r="H282" t="s">
        <v>292</v>
      </c>
      <c r="I282" t="b">
        <f>COUNTIF(E:E,E282)&gt;1</f>
        <v>0</v>
      </c>
    </row>
    <row r="283" spans="1:9" x14ac:dyDescent="0.2">
      <c r="A283" s="2" t="s">
        <v>10</v>
      </c>
      <c r="B283" s="3" t="s">
        <v>432</v>
      </c>
      <c r="C283" s="4" t="s">
        <v>291</v>
      </c>
      <c r="D283" s="4" t="str">
        <f>VLOOKUP(B283,'local electoral areas'!I:J,2,FALSE)</f>
        <v>Ennistymon</v>
      </c>
      <c r="E283" s="4">
        <v>16025</v>
      </c>
      <c r="F283" s="5">
        <v>785</v>
      </c>
      <c r="G283" t="b">
        <f>COUNTIF(B:B,B283)&gt;1</f>
        <v>0</v>
      </c>
      <c r="H283" t="s">
        <v>292</v>
      </c>
      <c r="I283" t="b">
        <f>COUNTIF(E:E,E283)&gt;1</f>
        <v>0</v>
      </c>
    </row>
    <row r="284" spans="1:9" x14ac:dyDescent="0.2">
      <c r="A284" s="2" t="s">
        <v>10</v>
      </c>
      <c r="B284" s="3" t="s">
        <v>433</v>
      </c>
      <c r="C284" s="4" t="s">
        <v>291</v>
      </c>
      <c r="D284" s="4" t="str">
        <f>VLOOKUP(B284,'local electoral areas'!I:J,2,FALSE)</f>
        <v>Killaloe</v>
      </c>
      <c r="E284" s="4">
        <v>16137</v>
      </c>
      <c r="F284" s="5">
        <v>1465</v>
      </c>
      <c r="G284" t="b">
        <f>COUNTIF(B:B,B284)&gt;1</f>
        <v>0</v>
      </c>
      <c r="H284" t="s">
        <v>292</v>
      </c>
      <c r="I284" t="b">
        <f>COUNTIF(E:E,E284)&gt;1</f>
        <v>0</v>
      </c>
    </row>
    <row r="285" spans="1:9" x14ac:dyDescent="0.2">
      <c r="A285" s="2" t="s">
        <v>10</v>
      </c>
      <c r="B285" s="3" t="s">
        <v>434</v>
      </c>
      <c r="C285" s="4" t="s">
        <v>291</v>
      </c>
      <c r="D285" s="4" t="str">
        <f>VLOOKUP(B285,'local electoral areas'!I:J,2,FALSE)</f>
        <v>Shannon</v>
      </c>
      <c r="E285" s="4">
        <v>16041</v>
      </c>
      <c r="F285" s="5">
        <v>2884</v>
      </c>
      <c r="G285" t="b">
        <f>COUNTIF(B:B,B285)&gt;1</f>
        <v>0</v>
      </c>
      <c r="H285" t="s">
        <v>292</v>
      </c>
      <c r="I285" t="b">
        <f>COUNTIF(E:E,E285)&gt;1</f>
        <v>0</v>
      </c>
    </row>
    <row r="286" spans="1:9" x14ac:dyDescent="0.2">
      <c r="A286" s="2" t="s">
        <v>10</v>
      </c>
      <c r="B286" s="3" t="s">
        <v>435</v>
      </c>
      <c r="C286" s="4" t="s">
        <v>291</v>
      </c>
      <c r="D286" s="4" t="str">
        <f>VLOOKUP(B286,'local electoral areas'!I:J,2,FALSE)</f>
        <v>Ennistymon</v>
      </c>
      <c r="E286" s="4">
        <v>16065</v>
      </c>
      <c r="F286" s="5">
        <v>166</v>
      </c>
      <c r="G286" t="b">
        <f>COUNTIF(B:B,B286)&gt;1</f>
        <v>0</v>
      </c>
      <c r="H286" t="s">
        <v>292</v>
      </c>
      <c r="I286" t="b">
        <f>COUNTIF(E:E,E286)&gt;1</f>
        <v>0</v>
      </c>
    </row>
    <row r="287" spans="1:9" x14ac:dyDescent="0.2">
      <c r="A287" s="2" t="s">
        <v>10</v>
      </c>
      <c r="B287" s="3" t="s">
        <v>436</v>
      </c>
      <c r="C287" s="4" t="s">
        <v>291</v>
      </c>
      <c r="D287" s="4" t="str">
        <f>VLOOKUP(B287,'local electoral areas'!I:J,2,FALSE)</f>
        <v>Ennis</v>
      </c>
      <c r="E287" s="4">
        <v>16042</v>
      </c>
      <c r="F287" s="5">
        <v>723</v>
      </c>
      <c r="G287" t="b">
        <f>COUNTIF(B:B,B287)&gt;1</f>
        <v>0</v>
      </c>
      <c r="H287" t="s">
        <v>292</v>
      </c>
      <c r="I287" t="b">
        <f>COUNTIF(E:E,E287)&gt;1</f>
        <v>0</v>
      </c>
    </row>
    <row r="288" spans="1:9" x14ac:dyDescent="0.2">
      <c r="A288" s="2" t="s">
        <v>10</v>
      </c>
      <c r="B288" s="3" t="s">
        <v>437</v>
      </c>
      <c r="C288" s="4" t="s">
        <v>291</v>
      </c>
      <c r="D288" s="4" t="str">
        <f>VLOOKUP(B288,'local electoral areas'!I:J,2,FALSE)</f>
        <v>Kilrush</v>
      </c>
      <c r="E288" s="4">
        <v>16102</v>
      </c>
      <c r="F288" s="5">
        <v>107</v>
      </c>
      <c r="G288" t="b">
        <f>COUNTIF(B:B,B288)&gt;1</f>
        <v>0</v>
      </c>
      <c r="H288" t="s">
        <v>292</v>
      </c>
      <c r="I288" t="b">
        <f>COUNTIF(E:E,E288)&gt;1</f>
        <v>0</v>
      </c>
    </row>
    <row r="289" spans="1:9" x14ac:dyDescent="0.2">
      <c r="A289" s="2" t="s">
        <v>10</v>
      </c>
      <c r="B289" s="3" t="s">
        <v>438</v>
      </c>
      <c r="C289" s="4" t="s">
        <v>291</v>
      </c>
      <c r="D289" s="4" t="str">
        <f>VLOOKUP(B289,'local electoral areas'!I:J,2,FALSE)</f>
        <v>Ennis</v>
      </c>
      <c r="E289" s="4">
        <v>16043</v>
      </c>
      <c r="F289" s="5">
        <v>1283</v>
      </c>
      <c r="G289" t="b">
        <f>COUNTIF(B:B,B289)&gt;1</f>
        <v>0</v>
      </c>
      <c r="H289" t="s">
        <v>292</v>
      </c>
      <c r="I289" t="b">
        <f>COUNTIF(E:E,E289)&gt;1</f>
        <v>0</v>
      </c>
    </row>
    <row r="290" spans="1:9" x14ac:dyDescent="0.2">
      <c r="A290" s="2" t="s">
        <v>10</v>
      </c>
      <c r="B290" s="3" t="s">
        <v>439</v>
      </c>
      <c r="C290" s="4" t="s">
        <v>291</v>
      </c>
      <c r="D290" s="4" t="str">
        <f>VLOOKUP(B290,'local electoral areas'!I:J,2,FALSE)</f>
        <v>Killaloe</v>
      </c>
      <c r="E290" s="4">
        <v>16154</v>
      </c>
      <c r="F290" s="5">
        <v>183</v>
      </c>
      <c r="G290" t="b">
        <f>COUNTIF(B:B,B290)&gt;1</f>
        <v>0</v>
      </c>
      <c r="H290" t="s">
        <v>292</v>
      </c>
      <c r="I290" t="b">
        <f>COUNTIF(E:E,E290)&gt;1</f>
        <v>0</v>
      </c>
    </row>
    <row r="291" spans="1:9" x14ac:dyDescent="0.2">
      <c r="A291" s="2" t="s">
        <v>10</v>
      </c>
      <c r="B291" s="3" t="s">
        <v>440</v>
      </c>
      <c r="C291" s="4" t="s">
        <v>291</v>
      </c>
      <c r="D291" s="4" t="str">
        <f>VLOOKUP(B291,'local electoral areas'!I:J,2,FALSE)</f>
        <v>Killaloe</v>
      </c>
      <c r="E291" s="4">
        <v>16044</v>
      </c>
      <c r="F291" s="5">
        <v>681</v>
      </c>
      <c r="G291" t="b">
        <f>COUNTIF(B:B,B291)&gt;1</f>
        <v>0</v>
      </c>
      <c r="H291" t="s">
        <v>292</v>
      </c>
      <c r="I291" t="b">
        <f>COUNTIF(E:E,E291)&gt;1</f>
        <v>0</v>
      </c>
    </row>
    <row r="292" spans="1:9" x14ac:dyDescent="0.2">
      <c r="A292" s="2" t="s">
        <v>10</v>
      </c>
      <c r="B292" s="3" t="s">
        <v>441</v>
      </c>
      <c r="C292" s="4" t="s">
        <v>291</v>
      </c>
      <c r="D292" s="4" t="str">
        <f>VLOOKUP(B292,'local electoral areas'!I:J,2,FALSE)</f>
        <v>Killaloe</v>
      </c>
      <c r="E292" s="4">
        <v>16155</v>
      </c>
      <c r="F292" s="5">
        <v>1144</v>
      </c>
      <c r="G292" t="b">
        <f>COUNTIF(B:B,B292)&gt;1</f>
        <v>1</v>
      </c>
      <c r="H292" t="s">
        <v>292</v>
      </c>
      <c r="I292" t="b">
        <f>COUNTIF(E:E,E292)&gt;1</f>
        <v>0</v>
      </c>
    </row>
    <row r="293" spans="1:9" x14ac:dyDescent="0.2">
      <c r="A293" s="2" t="s">
        <v>10</v>
      </c>
      <c r="B293" s="3" t="s">
        <v>442</v>
      </c>
      <c r="C293" s="4" t="s">
        <v>291</v>
      </c>
      <c r="D293" s="4" t="str">
        <f>VLOOKUP(B293,'local electoral areas'!I:J,2,FALSE)</f>
        <v>Kilrush</v>
      </c>
      <c r="E293" s="4">
        <v>16103</v>
      </c>
      <c r="F293" s="5">
        <v>98</v>
      </c>
      <c r="G293" t="b">
        <f>COUNTIF(B:B,B293)&gt;1</f>
        <v>0</v>
      </c>
      <c r="H293" t="s">
        <v>292</v>
      </c>
      <c r="I293" t="b">
        <f>COUNTIF(E:E,E293)&gt;1</f>
        <v>0</v>
      </c>
    </row>
    <row r="294" spans="1:9" x14ac:dyDescent="0.2">
      <c r="A294" s="2" t="s">
        <v>10</v>
      </c>
      <c r="B294" s="3" t="s">
        <v>443</v>
      </c>
      <c r="C294" s="4" t="s">
        <v>291</v>
      </c>
      <c r="D294" s="4" t="str">
        <f>VLOOKUP(B294,'local electoral areas'!I:J,2,FALSE)</f>
        <v>Kilrush</v>
      </c>
      <c r="E294" s="4">
        <v>16104</v>
      </c>
      <c r="F294" s="5">
        <v>152</v>
      </c>
      <c r="G294" t="b">
        <f>COUNTIF(B:B,B294)&gt;1</f>
        <v>0</v>
      </c>
      <c r="H294" t="s">
        <v>292</v>
      </c>
      <c r="I294" t="b">
        <f>COUNTIF(E:E,E294)&gt;1</f>
        <v>0</v>
      </c>
    </row>
    <row r="295" spans="1:9" x14ac:dyDescent="0.2">
      <c r="A295" s="2" t="s">
        <v>10</v>
      </c>
      <c r="B295" s="3" t="s">
        <v>444</v>
      </c>
      <c r="C295" s="4" t="s">
        <v>291</v>
      </c>
      <c r="D295" s="4" t="str">
        <f>VLOOKUP(B295,'local electoral areas'!I:J,2,FALSE)</f>
        <v>Shannon</v>
      </c>
      <c r="E295" s="4">
        <v>16045</v>
      </c>
      <c r="F295" s="5">
        <v>1067</v>
      </c>
      <c r="G295" t="b">
        <f>COUNTIF(B:B,B295)&gt;1</f>
        <v>0</v>
      </c>
      <c r="H295" t="s">
        <v>292</v>
      </c>
      <c r="I295" t="b">
        <f>COUNTIF(E:E,E295)&gt;1</f>
        <v>0</v>
      </c>
    </row>
    <row r="296" spans="1:9" x14ac:dyDescent="0.2">
      <c r="A296" s="2" t="s">
        <v>10</v>
      </c>
      <c r="B296" s="3" t="s">
        <v>445</v>
      </c>
      <c r="C296" s="4" t="s">
        <v>446</v>
      </c>
      <c r="D296" s="4" t="str">
        <f>VLOOKUP(B296,'local electoral areas'!M:N,2,FALSE)</f>
        <v>Bandon – Kinsale</v>
      </c>
      <c r="E296" s="4">
        <v>18054</v>
      </c>
      <c r="F296" s="5">
        <v>746</v>
      </c>
      <c r="G296" t="b">
        <f>COUNTIF(B:B,B296)&gt;1</f>
        <v>0</v>
      </c>
      <c r="I296" t="b">
        <f>COUNTIF(E:E,E296)&gt;1</f>
        <v>0</v>
      </c>
    </row>
    <row r="297" spans="1:9" x14ac:dyDescent="0.2">
      <c r="A297" s="2" t="s">
        <v>10</v>
      </c>
      <c r="B297" s="3" t="s">
        <v>447</v>
      </c>
      <c r="C297" s="4" t="s">
        <v>446</v>
      </c>
      <c r="D297" s="4" t="str">
        <f>VLOOKUP(B297,'local electoral areas'!M:N,2,FALSE)</f>
        <v>Bantry – West Cork</v>
      </c>
      <c r="E297" s="4">
        <v>18047</v>
      </c>
      <c r="F297" s="5">
        <v>494</v>
      </c>
      <c r="G297" t="b">
        <f>COUNTIF(B:B,B297)&gt;1</f>
        <v>0</v>
      </c>
      <c r="I297" t="b">
        <f>COUNTIF(E:E,E297)&gt;1</f>
        <v>0</v>
      </c>
    </row>
    <row r="298" spans="1:9" x14ac:dyDescent="0.2">
      <c r="A298" s="2" t="s">
        <v>10</v>
      </c>
      <c r="B298" s="3" t="s">
        <v>448</v>
      </c>
      <c r="C298" s="4" t="s">
        <v>446</v>
      </c>
      <c r="D298" s="4" t="str">
        <f>VLOOKUP(B298,'local electoral areas'!M:N,2,FALSE)</f>
        <v>Bantry – West Cork</v>
      </c>
      <c r="E298" s="4">
        <v>18286</v>
      </c>
      <c r="F298" s="5">
        <v>303</v>
      </c>
      <c r="G298" t="b">
        <f>COUNTIF(B:B,B298)&gt;1</f>
        <v>0</v>
      </c>
      <c r="I298" t="b">
        <f>COUNTIF(E:E,E298)&gt;1</f>
        <v>0</v>
      </c>
    </row>
    <row r="299" spans="1:9" x14ac:dyDescent="0.2">
      <c r="A299" s="2" t="s">
        <v>10</v>
      </c>
      <c r="B299" s="3" t="s">
        <v>449</v>
      </c>
      <c r="C299" s="4" t="s">
        <v>446</v>
      </c>
      <c r="D299" s="4" t="str">
        <f>VLOOKUP(B299,'local electoral areas'!M:N,2,FALSE)</f>
        <v>Bantry – West Cork</v>
      </c>
      <c r="E299" s="4">
        <v>18287</v>
      </c>
      <c r="F299" s="5">
        <v>626</v>
      </c>
      <c r="G299" t="b">
        <f>COUNTIF(B:B,B299)&gt;1</f>
        <v>0</v>
      </c>
      <c r="I299" t="b">
        <f>COUNTIF(E:E,E299)&gt;1</f>
        <v>0</v>
      </c>
    </row>
    <row r="300" spans="1:9" x14ac:dyDescent="0.2">
      <c r="A300" s="2" t="s">
        <v>10</v>
      </c>
      <c r="B300" s="3" t="s">
        <v>450</v>
      </c>
      <c r="C300" s="4" t="s">
        <v>446</v>
      </c>
      <c r="D300" s="4" t="str">
        <f>VLOOKUP(B300,'local electoral areas'!M:N,2,FALSE)</f>
        <v>Fermoy</v>
      </c>
      <c r="E300" s="4">
        <v>18121</v>
      </c>
      <c r="F300" s="5">
        <v>234</v>
      </c>
      <c r="G300" t="b">
        <f>COUNTIF(B:B,B300)&gt;1</f>
        <v>0</v>
      </c>
      <c r="I300" t="b">
        <f>COUNTIF(E:E,E300)&gt;1</f>
        <v>0</v>
      </c>
    </row>
    <row r="301" spans="1:9" x14ac:dyDescent="0.2">
      <c r="A301" s="2" t="s">
        <v>10</v>
      </c>
      <c r="B301" s="3" t="s">
        <v>451</v>
      </c>
      <c r="C301" s="4" t="s">
        <v>446</v>
      </c>
      <c r="D301" s="4" t="s">
        <v>452</v>
      </c>
      <c r="E301" s="4">
        <v>18197</v>
      </c>
      <c r="F301" s="5">
        <v>531</v>
      </c>
      <c r="G301" t="b">
        <f>COUNTIF(B:B,B301)&gt;1</f>
        <v>0</v>
      </c>
      <c r="I301" t="b">
        <f>COUNTIF(E:E,E301)&gt;1</f>
        <v>0</v>
      </c>
    </row>
    <row r="302" spans="1:9" x14ac:dyDescent="0.2">
      <c r="A302" s="2" t="s">
        <v>10</v>
      </c>
      <c r="B302" s="3" t="s">
        <v>453</v>
      </c>
      <c r="C302" s="4" t="s">
        <v>446</v>
      </c>
      <c r="D302" s="4" t="s">
        <v>452</v>
      </c>
      <c r="E302" s="4">
        <v>18198</v>
      </c>
      <c r="F302" s="5">
        <v>1515</v>
      </c>
      <c r="G302" t="b">
        <f>COUNTIF(B:B,B302)&gt;1</f>
        <v>1</v>
      </c>
      <c r="I302" t="b">
        <f>COUNTIF(E:E,E302)&gt;1</f>
        <v>0</v>
      </c>
    </row>
    <row r="303" spans="1:9" x14ac:dyDescent="0.2">
      <c r="A303" s="2" t="s">
        <v>10</v>
      </c>
      <c r="B303" s="3" t="s">
        <v>454</v>
      </c>
      <c r="C303" s="4" t="s">
        <v>446</v>
      </c>
      <c r="D303" s="4" t="str">
        <f>VLOOKUP(B303,'local electoral areas'!M:N,2,FALSE)</f>
        <v>Bantry – West Cork</v>
      </c>
      <c r="E303" s="4">
        <v>18032</v>
      </c>
      <c r="F303" s="5">
        <v>274</v>
      </c>
      <c r="G303" t="b">
        <f>COUNTIF(B:B,B303)&gt;1</f>
        <v>0</v>
      </c>
      <c r="I303" t="b">
        <f>COUNTIF(E:E,E303)&gt;1</f>
        <v>0</v>
      </c>
    </row>
    <row r="304" spans="1:9" x14ac:dyDescent="0.2">
      <c r="A304" s="2" t="s">
        <v>10</v>
      </c>
      <c r="B304" s="3" t="s">
        <v>455</v>
      </c>
      <c r="C304" s="4" t="s">
        <v>446</v>
      </c>
      <c r="D304" s="4" t="str">
        <f>VLOOKUP(B304,'local electoral areas'!M:N,2,FALSE)</f>
        <v>Kanturk</v>
      </c>
      <c r="E304" s="4">
        <v>18145</v>
      </c>
      <c r="F304" s="5">
        <v>488</v>
      </c>
      <c r="G304" t="b">
        <f>COUNTIF(B:B,B304)&gt;1</f>
        <v>0</v>
      </c>
      <c r="I304" t="b">
        <f>COUNTIF(E:E,E304)&gt;1</f>
        <v>0</v>
      </c>
    </row>
    <row r="305" spans="1:9" x14ac:dyDescent="0.2">
      <c r="A305" s="2" t="s">
        <v>10</v>
      </c>
      <c r="B305" s="3" t="s">
        <v>456</v>
      </c>
      <c r="C305" s="4" t="s">
        <v>446</v>
      </c>
      <c r="D305" s="4" t="str">
        <f>VLOOKUP(B305,'local electoral areas'!M:N,2,FALSE)</f>
        <v>Macroom</v>
      </c>
      <c r="E305" s="4">
        <v>18218</v>
      </c>
      <c r="F305" s="5">
        <v>975</v>
      </c>
      <c r="G305" t="b">
        <f>COUNTIF(B:B,B305)&gt;1</f>
        <v>0</v>
      </c>
      <c r="I305" t="b">
        <f>COUNTIF(E:E,E305)&gt;1</f>
        <v>0</v>
      </c>
    </row>
    <row r="306" spans="1:9" x14ac:dyDescent="0.2">
      <c r="A306" s="2" t="s">
        <v>10</v>
      </c>
      <c r="B306" s="3" t="s">
        <v>457</v>
      </c>
      <c r="C306" s="4" t="s">
        <v>446</v>
      </c>
      <c r="D306" s="4" t="str">
        <f>VLOOKUP(B306,'local electoral areas'!M:N,2,FALSE)</f>
        <v>Midleton</v>
      </c>
      <c r="E306" s="4">
        <v>18320</v>
      </c>
      <c r="F306" s="5">
        <v>760</v>
      </c>
      <c r="G306" t="b">
        <f>COUNTIF(B:B,B306)&gt;1</f>
        <v>1</v>
      </c>
      <c r="I306" t="b">
        <f>COUNTIF(E:E,E306)&gt;1</f>
        <v>0</v>
      </c>
    </row>
    <row r="307" spans="1:9" x14ac:dyDescent="0.2">
      <c r="A307" s="2" t="s">
        <v>10</v>
      </c>
      <c r="B307" s="3" t="s">
        <v>458</v>
      </c>
      <c r="C307" s="4" t="s">
        <v>446</v>
      </c>
      <c r="D307" s="4" t="str">
        <f>VLOOKUP(B307,'local electoral areas'!M:N,2,FALSE)</f>
        <v>Skibbereen – West Cork</v>
      </c>
      <c r="E307" s="4">
        <v>18055</v>
      </c>
      <c r="F307" s="5">
        <v>842</v>
      </c>
      <c r="G307" t="b">
        <f>COUNTIF(B:B,B307)&gt;1</f>
        <v>0</v>
      </c>
      <c r="I307" t="b">
        <f>COUNTIF(E:E,E307)&gt;1</f>
        <v>0</v>
      </c>
    </row>
    <row r="308" spans="1:9" x14ac:dyDescent="0.2">
      <c r="A308" s="2" t="s">
        <v>10</v>
      </c>
      <c r="B308" s="3" t="s">
        <v>459</v>
      </c>
      <c r="C308" s="4" t="s">
        <v>446</v>
      </c>
      <c r="D308" s="4" t="str">
        <f>VLOOKUP(B308,'local electoral areas'!M:N,2,FALSE)</f>
        <v>Kanturk</v>
      </c>
      <c r="E308" s="4">
        <v>18221</v>
      </c>
      <c r="F308" s="5">
        <v>503</v>
      </c>
      <c r="G308" t="b">
        <f>COUNTIF(B:B,B308)&gt;1</f>
        <v>0</v>
      </c>
      <c r="I308" t="b">
        <f>COUNTIF(E:E,E308)&gt;1</f>
        <v>0</v>
      </c>
    </row>
    <row r="309" spans="1:9" x14ac:dyDescent="0.2">
      <c r="A309" s="2" t="s">
        <v>10</v>
      </c>
      <c r="B309" s="3" t="s">
        <v>460</v>
      </c>
      <c r="C309" s="4" t="s">
        <v>446</v>
      </c>
      <c r="D309" s="4" t="str">
        <f>VLOOKUP(B309,'local electoral areas'!M:N,2,FALSE)</f>
        <v>Skibbereen – West Cork</v>
      </c>
      <c r="E309" s="4">
        <v>18056</v>
      </c>
      <c r="F309" s="5">
        <v>400</v>
      </c>
      <c r="G309" t="b">
        <f>COUNTIF(B:B,B309)&gt;1</f>
        <v>0</v>
      </c>
      <c r="I309" t="b">
        <f>COUNTIF(E:E,E309)&gt;1</f>
        <v>0</v>
      </c>
    </row>
    <row r="310" spans="1:9" x14ac:dyDescent="0.2">
      <c r="A310" s="2" t="s">
        <v>10</v>
      </c>
      <c r="B310" s="3" t="s">
        <v>461</v>
      </c>
      <c r="C310" s="4" t="s">
        <v>446</v>
      </c>
      <c r="D310" s="4" t="str">
        <f>VLOOKUP(B310,'local electoral areas'!M:N,2,FALSE)</f>
        <v>Skibbereen – West Cork</v>
      </c>
      <c r="E310" s="4">
        <v>18105</v>
      </c>
      <c r="F310" s="5">
        <v>376</v>
      </c>
      <c r="G310" t="b">
        <f>COUNTIF(B:B,B310)&gt;1</f>
        <v>0</v>
      </c>
      <c r="I310" t="b">
        <f>COUNTIF(E:E,E310)&gt;1</f>
        <v>0</v>
      </c>
    </row>
    <row r="311" spans="1:9" x14ac:dyDescent="0.2">
      <c r="A311" s="2" t="s">
        <v>10</v>
      </c>
      <c r="B311" s="3" t="s">
        <v>462</v>
      </c>
      <c r="C311" s="4" t="s">
        <v>446</v>
      </c>
      <c r="D311" s="4" t="str">
        <f>VLOOKUP(B311,'local electoral areas'!M:N,2,FALSE)</f>
        <v>Bandon – Kinsale</v>
      </c>
      <c r="E311" s="4">
        <v>18011</v>
      </c>
      <c r="F311" s="5">
        <v>603</v>
      </c>
      <c r="G311" t="b">
        <f>COUNTIF(B:B,B311)&gt;1</f>
        <v>0</v>
      </c>
      <c r="I311" t="b">
        <f>COUNTIF(E:E,E311)&gt;1</f>
        <v>0</v>
      </c>
    </row>
    <row r="312" spans="1:9" x14ac:dyDescent="0.2">
      <c r="A312" s="2" t="s">
        <v>10</v>
      </c>
      <c r="B312" s="3" t="s">
        <v>77</v>
      </c>
      <c r="C312" s="4" t="s">
        <v>463</v>
      </c>
      <c r="D312" s="4" t="s">
        <v>464</v>
      </c>
      <c r="E312" s="4">
        <v>18075</v>
      </c>
      <c r="F312" s="5">
        <v>20538</v>
      </c>
      <c r="G312" t="b">
        <f>COUNTIF(B:B,B312)&gt;1</f>
        <v>0</v>
      </c>
      <c r="I312" t="b">
        <f>COUNTIF(E:E,E312)&gt;1</f>
        <v>0</v>
      </c>
    </row>
    <row r="313" spans="1:9" x14ac:dyDescent="0.2">
      <c r="A313" s="2" t="s">
        <v>10</v>
      </c>
      <c r="B313" s="3" t="s">
        <v>465</v>
      </c>
      <c r="C313" s="4" t="s">
        <v>446</v>
      </c>
      <c r="D313" s="4" t="str">
        <f>VLOOKUP(B313,'local electoral areas'!M:N,2,FALSE)</f>
        <v>Skibbereen – West Cork</v>
      </c>
      <c r="E313" s="4">
        <v>18106</v>
      </c>
      <c r="F313" s="5">
        <v>722</v>
      </c>
      <c r="G313" t="b">
        <f>COUNTIF(B:B,B313)&gt;1</f>
        <v>0</v>
      </c>
      <c r="I313" t="b">
        <f>COUNTIF(E:E,E313)&gt;1</f>
        <v>0</v>
      </c>
    </row>
    <row r="314" spans="1:9" x14ac:dyDescent="0.2">
      <c r="A314" s="2" t="s">
        <v>10</v>
      </c>
      <c r="B314" s="3" t="s">
        <v>466</v>
      </c>
      <c r="C314" s="4" t="s">
        <v>467</v>
      </c>
      <c r="D314" s="4" t="str">
        <f>VLOOKUP(B314,'local electoral areas'!BY:BZ,2,FALSE)</f>
        <v>Cork City South East</v>
      </c>
      <c r="E314" s="4">
        <v>17001</v>
      </c>
      <c r="F314" s="5">
        <v>846</v>
      </c>
      <c r="G314" t="b">
        <f>COUNTIF(B:B,B314)&gt;1</f>
        <v>0</v>
      </c>
      <c r="I314" t="b">
        <f>COUNTIF(E:E,E314)&gt;1</f>
        <v>0</v>
      </c>
    </row>
    <row r="315" spans="1:9" x14ac:dyDescent="0.2">
      <c r="A315" s="2" t="s">
        <v>10</v>
      </c>
      <c r="B315" s="3" t="s">
        <v>468</v>
      </c>
      <c r="C315" s="4" t="s">
        <v>467</v>
      </c>
      <c r="D315" s="4" t="str">
        <f>VLOOKUP(B315,'local electoral areas'!BY:BZ,2,FALSE)</f>
        <v>Cork City South East</v>
      </c>
      <c r="E315" s="4">
        <v>17002</v>
      </c>
      <c r="F315" s="5">
        <v>1855</v>
      </c>
      <c r="G315" t="b">
        <f>COUNTIF(B:B,B315)&gt;1</f>
        <v>0</v>
      </c>
      <c r="I315" t="b">
        <f>COUNTIF(E:E,E315)&gt;1</f>
        <v>0</v>
      </c>
    </row>
    <row r="316" spans="1:9" x14ac:dyDescent="0.2">
      <c r="A316" s="2" t="s">
        <v>10</v>
      </c>
      <c r="B316" s="3" t="s">
        <v>469</v>
      </c>
      <c r="C316" s="4" t="s">
        <v>467</v>
      </c>
      <c r="D316" s="4" t="str">
        <f>VLOOKUP(B316,'local electoral areas'!BY:BZ,2,FALSE)</f>
        <v>Cork City South East</v>
      </c>
      <c r="E316" s="4">
        <v>17003</v>
      </c>
      <c r="F316" s="5">
        <v>1682</v>
      </c>
      <c r="G316" t="b">
        <f>COUNTIF(B:B,B316)&gt;1</f>
        <v>0</v>
      </c>
      <c r="I316" t="b">
        <f>COUNTIF(E:E,E316)&gt;1</f>
        <v>0</v>
      </c>
    </row>
    <row r="317" spans="1:9" x14ac:dyDescent="0.2">
      <c r="A317" s="2" t="s">
        <v>10</v>
      </c>
      <c r="B317" s="3" t="s">
        <v>470</v>
      </c>
      <c r="C317" s="4" t="s">
        <v>446</v>
      </c>
      <c r="D317" s="4" t="str">
        <f>VLOOKUP(B317,'local electoral areas'!M:N,2,FALSE)</f>
        <v>Bandon – Kinsale</v>
      </c>
      <c r="E317" s="4">
        <v>18178</v>
      </c>
      <c r="F317" s="5">
        <v>729</v>
      </c>
      <c r="G317" t="b">
        <f>COUNTIF(B:B,B317)&gt;1</f>
        <v>0</v>
      </c>
      <c r="I317" t="b">
        <f>COUNTIF(E:E,E317)&gt;1</f>
        <v>0</v>
      </c>
    </row>
    <row r="318" spans="1:9" x14ac:dyDescent="0.2">
      <c r="A318" s="2" t="s">
        <v>10</v>
      </c>
      <c r="B318" s="3" t="s">
        <v>97</v>
      </c>
      <c r="C318" s="4" t="s">
        <v>446</v>
      </c>
      <c r="D318" s="4" t="str">
        <f>VLOOKUP(B318,'local electoral areas'!M:N,2,FALSE)</f>
        <v>Midleton</v>
      </c>
      <c r="E318" s="4">
        <v>18246</v>
      </c>
      <c r="F318" s="5">
        <v>626</v>
      </c>
      <c r="G318" t="b">
        <f>COUNTIF(B:B,B318)&gt;1</f>
        <v>1</v>
      </c>
      <c r="I318" t="b">
        <f>COUNTIF(E:E,E318)&gt;1</f>
        <v>0</v>
      </c>
    </row>
    <row r="319" spans="1:9" x14ac:dyDescent="0.2">
      <c r="A319" s="2" t="s">
        <v>10</v>
      </c>
      <c r="B319" s="3" t="s">
        <v>471</v>
      </c>
      <c r="C319" s="4" t="s">
        <v>446</v>
      </c>
      <c r="D319" s="4" t="str">
        <f>VLOOKUP(B319,'local electoral areas'!M:N,2,FALSE)</f>
        <v>Fermoy</v>
      </c>
      <c r="E319" s="4">
        <v>18277</v>
      </c>
      <c r="F319" s="5">
        <v>324</v>
      </c>
      <c r="G319" t="b">
        <f>COUNTIF(B:B,B319)&gt;1</f>
        <v>1</v>
      </c>
      <c r="I319" t="b">
        <f>COUNTIF(E:E,E319)&gt;1</f>
        <v>0</v>
      </c>
    </row>
    <row r="320" spans="1:9" x14ac:dyDescent="0.2">
      <c r="A320" s="2" t="s">
        <v>10</v>
      </c>
      <c r="B320" s="3" t="s">
        <v>472</v>
      </c>
      <c r="C320" s="4" t="s">
        <v>446</v>
      </c>
      <c r="D320" s="4" t="str">
        <f>VLOOKUP(B320,'local electoral areas'!M:N,2,FALSE)</f>
        <v>Bantry – West Cork</v>
      </c>
      <c r="E320" s="4">
        <v>18309</v>
      </c>
      <c r="F320" s="5">
        <v>306</v>
      </c>
      <c r="G320" t="b">
        <f>COUNTIF(B:B,B320)&gt;1</f>
        <v>0</v>
      </c>
      <c r="I320" t="b">
        <f>COUNTIF(E:E,E320)&gt;1</f>
        <v>0</v>
      </c>
    </row>
    <row r="321" spans="1:9" x14ac:dyDescent="0.2">
      <c r="A321" s="2" t="s">
        <v>10</v>
      </c>
      <c r="B321" s="3" t="s">
        <v>473</v>
      </c>
      <c r="C321" s="4" t="s">
        <v>446</v>
      </c>
      <c r="D321" s="4" t="str">
        <f>VLOOKUP(B321,'local electoral areas'!M:N,2,FALSE)</f>
        <v>Mallow</v>
      </c>
      <c r="E321" s="4">
        <v>18222</v>
      </c>
      <c r="F321" s="5">
        <v>789</v>
      </c>
      <c r="G321" t="b">
        <f>COUNTIF(B:B,B321)&gt;1</f>
        <v>0</v>
      </c>
      <c r="I321" t="b">
        <f>COUNTIF(E:E,E321)&gt;1</f>
        <v>0</v>
      </c>
    </row>
    <row r="322" spans="1:9" x14ac:dyDescent="0.2">
      <c r="A322" s="2" t="s">
        <v>10</v>
      </c>
      <c r="B322" s="3" t="s">
        <v>474</v>
      </c>
      <c r="C322" s="4" t="s">
        <v>446</v>
      </c>
      <c r="D322" s="4" t="str">
        <f>VLOOKUP(B322,'local electoral areas'!M:N,2,FALSE)</f>
        <v>Midleton</v>
      </c>
      <c r="E322" s="4">
        <v>18247</v>
      </c>
      <c r="F322" s="5">
        <v>1987</v>
      </c>
      <c r="G322" t="b">
        <f>COUNTIF(B:B,B322)&gt;1</f>
        <v>0</v>
      </c>
      <c r="I322" t="b">
        <f>COUNTIF(E:E,E322)&gt;1</f>
        <v>0</v>
      </c>
    </row>
    <row r="323" spans="1:9" x14ac:dyDescent="0.2">
      <c r="A323" s="2" t="s">
        <v>10</v>
      </c>
      <c r="B323" s="3" t="s">
        <v>475</v>
      </c>
      <c r="C323" s="4" t="s">
        <v>446</v>
      </c>
      <c r="D323" s="4" t="str">
        <f>VLOOKUP(B323,'local electoral areas'!M:N,2,FALSE)</f>
        <v>Bantry – West Cork</v>
      </c>
      <c r="E323" s="4">
        <v>18310</v>
      </c>
      <c r="F323" s="5">
        <v>922</v>
      </c>
      <c r="G323" t="b">
        <f>COUNTIF(B:B,B323)&gt;1</f>
        <v>0</v>
      </c>
      <c r="I323" t="b">
        <f>COUNTIF(E:E,E323)&gt;1</f>
        <v>0</v>
      </c>
    </row>
    <row r="324" spans="1:9" x14ac:dyDescent="0.2">
      <c r="A324" s="2" t="s">
        <v>10</v>
      </c>
      <c r="B324" s="3" t="s">
        <v>476</v>
      </c>
      <c r="C324" s="4" t="s">
        <v>446</v>
      </c>
      <c r="D324" s="4" t="str">
        <f>VLOOKUP(B324,'local electoral areas'!M:N,2,FALSE)</f>
        <v>Bandon – Kinsale</v>
      </c>
      <c r="E324" s="4">
        <v>18179</v>
      </c>
      <c r="F324" s="5">
        <v>396</v>
      </c>
      <c r="G324" t="b">
        <f>COUNTIF(B:B,B324)&gt;1</f>
        <v>0</v>
      </c>
      <c r="I324" t="b">
        <f>COUNTIF(E:E,E324)&gt;1</f>
        <v>0</v>
      </c>
    </row>
    <row r="325" spans="1:9" x14ac:dyDescent="0.2">
      <c r="A325" s="2" t="s">
        <v>10</v>
      </c>
      <c r="B325" s="3" t="s">
        <v>477</v>
      </c>
      <c r="C325" s="4" t="s">
        <v>446</v>
      </c>
      <c r="D325" s="4" t="str">
        <f>VLOOKUP(B325,'local electoral areas'!M:N,2,FALSE)</f>
        <v>Carrigaline</v>
      </c>
      <c r="E325" s="4">
        <v>18180</v>
      </c>
      <c r="F325" s="5">
        <v>401</v>
      </c>
      <c r="G325" t="b">
        <f>COUNTIF(B:B,B325)&gt;1</f>
        <v>0</v>
      </c>
      <c r="I325" t="b">
        <f>COUNTIF(E:E,E325)&gt;1</f>
        <v>0</v>
      </c>
    </row>
    <row r="326" spans="1:9" x14ac:dyDescent="0.2">
      <c r="A326" s="2" t="s">
        <v>10</v>
      </c>
      <c r="B326" s="3" t="s">
        <v>52</v>
      </c>
      <c r="C326" s="4" t="s">
        <v>478</v>
      </c>
      <c r="D326" s="4" t="s">
        <v>479</v>
      </c>
      <c r="E326" s="4">
        <v>18076</v>
      </c>
      <c r="F326" s="5">
        <v>1956</v>
      </c>
      <c r="G326" t="b">
        <f>COUNTIF(B:B,B326)&gt;1</f>
        <v>0</v>
      </c>
      <c r="I326" t="b">
        <f>COUNTIF(E:E,E326)&gt;1</f>
        <v>0</v>
      </c>
    </row>
    <row r="327" spans="1:9" x14ac:dyDescent="0.2">
      <c r="A327" s="2" t="s">
        <v>10</v>
      </c>
      <c r="B327" s="3" t="s">
        <v>480</v>
      </c>
      <c r="C327" s="4" t="s">
        <v>446</v>
      </c>
      <c r="D327" s="4" t="s">
        <v>452</v>
      </c>
      <c r="E327" s="4">
        <v>18012</v>
      </c>
      <c r="F327" s="5">
        <v>1789</v>
      </c>
      <c r="G327" t="b">
        <f>COUNTIF(B:B,B327)&gt;1</f>
        <v>0</v>
      </c>
      <c r="I327" t="b">
        <f>COUNTIF(E:E,E327)&gt;1</f>
        <v>0</v>
      </c>
    </row>
    <row r="328" spans="1:9" x14ac:dyDescent="0.2">
      <c r="A328" s="2" t="s">
        <v>10</v>
      </c>
      <c r="B328" s="3" t="s">
        <v>481</v>
      </c>
      <c r="C328" s="4" t="s">
        <v>446</v>
      </c>
      <c r="D328" s="4" t="str">
        <f>VLOOKUP(B328,'local electoral areas'!M:N,2,FALSE)</f>
        <v>Kanturk</v>
      </c>
      <c r="E328" s="4">
        <v>18146</v>
      </c>
      <c r="F328" s="5">
        <v>294</v>
      </c>
      <c r="G328" t="b">
        <f>COUNTIF(B:B,B328)&gt;1</f>
        <v>0</v>
      </c>
      <c r="I328" t="b">
        <f>COUNTIF(E:E,E328)&gt;1</f>
        <v>0</v>
      </c>
    </row>
    <row r="329" spans="1:9" x14ac:dyDescent="0.2">
      <c r="A329" s="2" t="s">
        <v>10</v>
      </c>
      <c r="B329" s="3" t="s">
        <v>482</v>
      </c>
      <c r="C329" s="4" t="s">
        <v>446</v>
      </c>
      <c r="D329" s="4" t="str">
        <f>VLOOKUP(B329,'local electoral areas'!M:N,2,FALSE)</f>
        <v>Fermoy</v>
      </c>
      <c r="E329" s="4">
        <v>18122</v>
      </c>
      <c r="F329" s="5">
        <v>988</v>
      </c>
      <c r="G329" t="b">
        <f>COUNTIF(B:B,B329)&gt;1</f>
        <v>0</v>
      </c>
      <c r="I329" t="b">
        <f>COUNTIF(E:E,E329)&gt;1</f>
        <v>0</v>
      </c>
    </row>
    <row r="330" spans="1:9" x14ac:dyDescent="0.2">
      <c r="A330" s="2" t="s">
        <v>10</v>
      </c>
      <c r="B330" s="3" t="s">
        <v>483</v>
      </c>
      <c r="C330" s="4" t="s">
        <v>446</v>
      </c>
      <c r="D330" s="4" t="str">
        <f>VLOOKUP(B330,'local electoral areas'!M:N,2,FALSE)</f>
        <v>Bandon – Kinsale</v>
      </c>
      <c r="E330" s="4">
        <v>18181</v>
      </c>
      <c r="F330" s="5">
        <v>401</v>
      </c>
      <c r="G330" t="b">
        <f>COUNTIF(B:B,B330)&gt;1</f>
        <v>0</v>
      </c>
      <c r="I330" t="b">
        <f>COUNTIF(E:E,E330)&gt;1</f>
        <v>0</v>
      </c>
    </row>
    <row r="331" spans="1:9" x14ac:dyDescent="0.2">
      <c r="A331" s="2" t="s">
        <v>10</v>
      </c>
      <c r="B331" s="3" t="s">
        <v>484</v>
      </c>
      <c r="C331" s="4" t="s">
        <v>446</v>
      </c>
      <c r="D331" s="4" t="str">
        <f>VLOOKUP(B331,'local electoral areas'!M:N,2,FALSE)</f>
        <v>Bandon – Kinsale</v>
      </c>
      <c r="E331" s="4">
        <v>18182</v>
      </c>
      <c r="F331" s="5">
        <v>1379</v>
      </c>
      <c r="G331" t="b">
        <f>COUNTIF(B:B,B331)&gt;1</f>
        <v>0</v>
      </c>
      <c r="I331" t="b">
        <f>COUNTIF(E:E,E331)&gt;1</f>
        <v>0</v>
      </c>
    </row>
    <row r="332" spans="1:9" x14ac:dyDescent="0.2">
      <c r="A332" s="2" t="s">
        <v>10</v>
      </c>
      <c r="B332" s="3" t="s">
        <v>485</v>
      </c>
      <c r="C332" s="4" t="s">
        <v>446</v>
      </c>
      <c r="D332" s="4" t="str">
        <f>VLOOKUP(B332,'local electoral areas'!M:N,2,FALSE)</f>
        <v>Bandon – Kinsale</v>
      </c>
      <c r="E332" s="4">
        <v>18013</v>
      </c>
      <c r="F332" s="5">
        <v>4666</v>
      </c>
      <c r="G332" t="b">
        <f>COUNTIF(B:B,B332)&gt;1</f>
        <v>0</v>
      </c>
      <c r="I332" t="b">
        <f>COUNTIF(E:E,E332)&gt;1</f>
        <v>0</v>
      </c>
    </row>
    <row r="333" spans="1:9" x14ac:dyDescent="0.2">
      <c r="A333" s="2" t="s">
        <v>10</v>
      </c>
      <c r="B333" s="3" t="s">
        <v>486</v>
      </c>
      <c r="C333" s="4" t="s">
        <v>446</v>
      </c>
      <c r="D333" s="4" t="str">
        <f>VLOOKUP(B333,'local electoral areas'!M:N,2,FALSE)</f>
        <v>Skibbereen – West Cork</v>
      </c>
      <c r="E333" s="4">
        <v>18107</v>
      </c>
      <c r="F333" s="5">
        <v>865</v>
      </c>
      <c r="G333" t="b">
        <f>COUNTIF(B:B,B333)&gt;1</f>
        <v>0</v>
      </c>
      <c r="I333" t="b">
        <f>COUNTIF(E:E,E333)&gt;1</f>
        <v>0</v>
      </c>
    </row>
    <row r="334" spans="1:9" x14ac:dyDescent="0.2">
      <c r="A334" s="2" t="s">
        <v>10</v>
      </c>
      <c r="B334" s="3" t="s">
        <v>37</v>
      </c>
      <c r="C334" s="4" t="s">
        <v>446</v>
      </c>
      <c r="D334" s="4" t="str">
        <f>VLOOKUP(B334,'local electoral areas'!M:N,2,FALSE)</f>
        <v>Bandon – Kinsale</v>
      </c>
      <c r="E334" s="4">
        <v>18014</v>
      </c>
      <c r="F334" s="5">
        <v>998</v>
      </c>
      <c r="G334" t="b">
        <f>COUNTIF(B:B,B334)&gt;1</f>
        <v>1</v>
      </c>
      <c r="I334" t="b">
        <f>COUNTIF(E:E,E334)&gt;1</f>
        <v>0</v>
      </c>
    </row>
    <row r="335" spans="1:9" x14ac:dyDescent="0.2">
      <c r="A335" s="2" t="s">
        <v>10</v>
      </c>
      <c r="B335" s="3" t="s">
        <v>487</v>
      </c>
      <c r="C335" s="4" t="s">
        <v>446</v>
      </c>
      <c r="D335" s="4" t="s">
        <v>488</v>
      </c>
      <c r="E335" s="4">
        <v>18077</v>
      </c>
      <c r="F335" s="5">
        <v>426</v>
      </c>
      <c r="G335" t="b">
        <f>COUNTIF(B:B,B335)&gt;1</f>
        <v>0</v>
      </c>
      <c r="H335" t="s">
        <v>120</v>
      </c>
      <c r="I335" t="b">
        <f>COUNTIF(E:E,E335)&gt;1</f>
        <v>0</v>
      </c>
    </row>
    <row r="336" spans="1:9" x14ac:dyDescent="0.2">
      <c r="A336" s="2" t="s">
        <v>10</v>
      </c>
      <c r="B336" s="3" t="s">
        <v>489</v>
      </c>
      <c r="C336" s="4" t="s">
        <v>446</v>
      </c>
      <c r="D336" s="4" t="str">
        <f>VLOOKUP(B336,'local electoral areas'!M:N,2,FALSE)</f>
        <v>Mallow</v>
      </c>
      <c r="E336" s="4">
        <v>18223</v>
      </c>
      <c r="F336" s="5">
        <v>997</v>
      </c>
      <c r="G336" t="b">
        <f>COUNTIF(B:B,B336)&gt;1</f>
        <v>1</v>
      </c>
      <c r="H336" t="s">
        <v>120</v>
      </c>
      <c r="I336" t="b">
        <f>COUNTIF(E:E,E336)&gt;1</f>
        <v>0</v>
      </c>
    </row>
    <row r="337" spans="1:9" x14ac:dyDescent="0.2">
      <c r="A337" s="2" t="s">
        <v>10</v>
      </c>
      <c r="B337" s="3" t="s">
        <v>490</v>
      </c>
      <c r="C337" s="4" t="s">
        <v>446</v>
      </c>
      <c r="D337" s="4" t="str">
        <f>VLOOKUP(B337,'local electoral areas'!M:N,2,FALSE)</f>
        <v>Fermoy</v>
      </c>
      <c r="E337" s="4">
        <v>18123</v>
      </c>
      <c r="F337" s="5">
        <v>774</v>
      </c>
      <c r="G337" t="b">
        <f>COUNTIF(B:B,B337)&gt;1</f>
        <v>1</v>
      </c>
      <c r="I337" t="b">
        <f>COUNTIF(E:E,E337)&gt;1</f>
        <v>0</v>
      </c>
    </row>
    <row r="338" spans="1:9" x14ac:dyDescent="0.2">
      <c r="A338" s="2" t="s">
        <v>10</v>
      </c>
      <c r="B338" s="3" t="s">
        <v>491</v>
      </c>
      <c r="C338" s="4" t="s">
        <v>467</v>
      </c>
      <c r="D338" s="4" t="str">
        <f>VLOOKUP(B338,'local electoral areas'!BY:BZ,2,FALSE)</f>
        <v>Cork City South Central</v>
      </c>
      <c r="E338" s="4">
        <v>17004</v>
      </c>
      <c r="F338" s="5">
        <v>684</v>
      </c>
      <c r="G338" t="b">
        <f>COUNTIF(B:B,B338)&gt;1</f>
        <v>0</v>
      </c>
      <c r="I338" t="b">
        <f>COUNTIF(E:E,E338)&gt;1</f>
        <v>0</v>
      </c>
    </row>
    <row r="339" spans="1:9" x14ac:dyDescent="0.2">
      <c r="A339" s="2" t="s">
        <v>10</v>
      </c>
      <c r="B339" s="3" t="s">
        <v>492</v>
      </c>
      <c r="C339" s="4" t="s">
        <v>467</v>
      </c>
      <c r="D339" s="4" t="str">
        <f>VLOOKUP(B339,'local electoral areas'!BY:BZ,2,FALSE)</f>
        <v>Cork City South Central</v>
      </c>
      <c r="E339" s="4">
        <v>17005</v>
      </c>
      <c r="F339" s="5">
        <v>849</v>
      </c>
      <c r="G339" t="b">
        <f>COUNTIF(B:B,B339)&gt;1</f>
        <v>0</v>
      </c>
      <c r="I339" t="b">
        <f>COUNTIF(E:E,E339)&gt;1</f>
        <v>0</v>
      </c>
    </row>
    <row r="340" spans="1:9" x14ac:dyDescent="0.2">
      <c r="A340" s="2" t="s">
        <v>10</v>
      </c>
      <c r="B340" s="3" t="s">
        <v>493</v>
      </c>
      <c r="C340" s="4" t="s">
        <v>446</v>
      </c>
      <c r="D340" s="4" t="str">
        <f>VLOOKUP(B340,'local electoral areas'!M:N,2,FALSE)</f>
        <v>Midleton</v>
      </c>
      <c r="E340" s="4">
        <v>18248</v>
      </c>
      <c r="F340" s="5">
        <v>356</v>
      </c>
      <c r="G340" t="b">
        <f>COUNTIF(B:B,B340)&gt;1</f>
        <v>0</v>
      </c>
      <c r="I340" t="b">
        <f>COUNTIF(E:E,E340)&gt;1</f>
        <v>0</v>
      </c>
    </row>
    <row r="341" spans="1:9" x14ac:dyDescent="0.2">
      <c r="A341" s="2" t="s">
        <v>10</v>
      </c>
      <c r="B341" s="3" t="s">
        <v>494</v>
      </c>
      <c r="C341" s="4" t="s">
        <v>446</v>
      </c>
      <c r="D341" s="4" t="str">
        <f>VLOOKUP(B341,'local electoral areas'!M:N,2,FALSE)</f>
        <v>Bandon – Kinsale</v>
      </c>
      <c r="E341" s="4">
        <v>18015</v>
      </c>
      <c r="F341" s="5">
        <v>2241</v>
      </c>
      <c r="G341" t="b">
        <f>COUNTIF(B:B,B341)&gt;1</f>
        <v>0</v>
      </c>
      <c r="I341" t="b">
        <f>COUNTIF(E:E,E341)&gt;1</f>
        <v>0</v>
      </c>
    </row>
    <row r="342" spans="1:9" x14ac:dyDescent="0.2">
      <c r="A342" s="2" t="s">
        <v>10</v>
      </c>
      <c r="B342" s="3" t="s">
        <v>495</v>
      </c>
      <c r="C342" s="4" t="s">
        <v>446</v>
      </c>
      <c r="D342" s="4" t="str">
        <f>VLOOKUP(B342,'local electoral areas'!M:N,2,FALSE)</f>
        <v>Kanturk</v>
      </c>
      <c r="E342" s="4">
        <v>18147</v>
      </c>
      <c r="F342" s="5">
        <v>754</v>
      </c>
      <c r="G342" t="b">
        <f>COUNTIF(B:B,B342)&gt;1</f>
        <v>0</v>
      </c>
      <c r="I342" t="b">
        <f>COUNTIF(E:E,E342)&gt;1</f>
        <v>0</v>
      </c>
    </row>
    <row r="343" spans="1:9" x14ac:dyDescent="0.2">
      <c r="A343" s="2" t="s">
        <v>10</v>
      </c>
      <c r="B343" s="3" t="s">
        <v>496</v>
      </c>
      <c r="C343" s="4" t="s">
        <v>446</v>
      </c>
      <c r="D343" s="4" t="s">
        <v>497</v>
      </c>
      <c r="E343" s="4" t="s">
        <v>498</v>
      </c>
      <c r="F343" s="5">
        <v>1169</v>
      </c>
      <c r="G343" t="b">
        <f>COUNTIF(B:B,B343)&gt;1</f>
        <v>0</v>
      </c>
      <c r="I343" t="b">
        <f>COUNTIF(E:E,E343)&gt;1</f>
        <v>0</v>
      </c>
    </row>
    <row r="344" spans="1:9" x14ac:dyDescent="0.2">
      <c r="A344" s="2" t="s">
        <v>10</v>
      </c>
      <c r="B344" s="3" t="s">
        <v>499</v>
      </c>
      <c r="C344" s="4" t="s">
        <v>446</v>
      </c>
      <c r="D344" s="4" t="str">
        <f>VLOOKUP(B344,'local electoral areas'!M:N,2,FALSE)</f>
        <v>Bantry – West Cork</v>
      </c>
      <c r="E344" s="4">
        <v>18034</v>
      </c>
      <c r="F344" s="5">
        <v>3344</v>
      </c>
      <c r="G344" t="b">
        <f>COUNTIF(B:B,B344)&gt;1</f>
        <v>0</v>
      </c>
      <c r="I344" t="b">
        <f>COUNTIF(E:E,E344)&gt;1</f>
        <v>0</v>
      </c>
    </row>
    <row r="345" spans="1:9" x14ac:dyDescent="0.2">
      <c r="A345" s="2" t="s">
        <v>10</v>
      </c>
      <c r="B345" s="3" t="s">
        <v>500</v>
      </c>
      <c r="C345" s="4" t="s">
        <v>446</v>
      </c>
      <c r="D345" s="4" t="str">
        <f>VLOOKUP(B345,'local electoral areas'!M:N,2,FALSE)</f>
        <v>Kanturk</v>
      </c>
      <c r="E345" s="4">
        <v>18148</v>
      </c>
      <c r="F345" s="5">
        <v>564</v>
      </c>
      <c r="G345" t="b">
        <f>COUNTIF(B:B,B345)&gt;1</f>
        <v>0</v>
      </c>
      <c r="I345" t="b">
        <f>COUNTIF(E:E,E345)&gt;1</f>
        <v>0</v>
      </c>
    </row>
    <row r="346" spans="1:9" x14ac:dyDescent="0.2">
      <c r="A346" s="2" t="s">
        <v>10</v>
      </c>
      <c r="B346" s="3" t="s">
        <v>501</v>
      </c>
      <c r="C346" s="4" t="s">
        <v>446</v>
      </c>
      <c r="D346" s="4" t="str">
        <f>VLOOKUP(B346,'local electoral areas'!M:N,2,FALSE)</f>
        <v>Kanturk</v>
      </c>
      <c r="E346" s="4">
        <v>18149</v>
      </c>
      <c r="F346" s="5">
        <v>244</v>
      </c>
      <c r="G346" t="b">
        <f>COUNTIF(B:B,B346)&gt;1</f>
        <v>0</v>
      </c>
      <c r="I346" t="b">
        <f>COUNTIF(E:E,E346)&gt;1</f>
        <v>0</v>
      </c>
    </row>
    <row r="347" spans="1:9" x14ac:dyDescent="0.2">
      <c r="A347" s="2" t="s">
        <v>10</v>
      </c>
      <c r="B347" s="3" t="s">
        <v>502</v>
      </c>
      <c r="C347" s="4" t="s">
        <v>446</v>
      </c>
      <c r="D347" s="4" t="str">
        <f>VLOOKUP(B347,'local electoral areas'!M:N,2,FALSE)</f>
        <v>Bandon – Kinsale</v>
      </c>
      <c r="E347" s="4">
        <v>18016</v>
      </c>
      <c r="F347" s="5">
        <v>397</v>
      </c>
      <c r="G347" t="b">
        <f>COUNTIF(B:B,B347)&gt;1</f>
        <v>0</v>
      </c>
      <c r="I347" t="b">
        <f>COUNTIF(E:E,E347)&gt;1</f>
        <v>0</v>
      </c>
    </row>
    <row r="348" spans="1:9" x14ac:dyDescent="0.2">
      <c r="A348" s="2" t="s">
        <v>10</v>
      </c>
      <c r="B348" s="3" t="s">
        <v>503</v>
      </c>
      <c r="C348" s="4" t="s">
        <v>446</v>
      </c>
      <c r="D348" s="4" t="str">
        <f>VLOOKUP(B348,'local electoral areas'!M:N,2,FALSE)</f>
        <v>Kanturk</v>
      </c>
      <c r="E348" s="4">
        <v>18150</v>
      </c>
      <c r="F348" s="5">
        <v>360</v>
      </c>
      <c r="G348" t="b">
        <f>COUNTIF(B:B,B348)&gt;1</f>
        <v>0</v>
      </c>
      <c r="I348" t="b">
        <f>COUNTIF(E:E,E348)&gt;1</f>
        <v>0</v>
      </c>
    </row>
    <row r="349" spans="1:9" x14ac:dyDescent="0.2">
      <c r="A349" s="2" t="s">
        <v>10</v>
      </c>
      <c r="B349" s="3" t="s">
        <v>504</v>
      </c>
      <c r="C349" s="4" t="s">
        <v>446</v>
      </c>
      <c r="D349" s="4" t="str">
        <f>VLOOKUP(B349,'local electoral areas'!M:N,2,FALSE)</f>
        <v>Macroom</v>
      </c>
      <c r="E349" s="4">
        <v>18108</v>
      </c>
      <c r="F349" s="5">
        <v>203</v>
      </c>
      <c r="G349" t="b">
        <f>COUNTIF(B:B,B349)&gt;1</f>
        <v>0</v>
      </c>
      <c r="I349" t="b">
        <f>COUNTIF(E:E,E349)&gt;1</f>
        <v>0</v>
      </c>
    </row>
    <row r="350" spans="1:9" x14ac:dyDescent="0.2">
      <c r="A350" s="2" t="s">
        <v>10</v>
      </c>
      <c r="B350" s="3" t="s">
        <v>505</v>
      </c>
      <c r="C350" s="4" t="s">
        <v>446</v>
      </c>
      <c r="D350" s="4" t="s">
        <v>452</v>
      </c>
      <c r="E350" s="4">
        <v>18199</v>
      </c>
      <c r="F350" s="5">
        <v>548</v>
      </c>
      <c r="G350" t="b">
        <f>COUNTIF(B:B,B350)&gt;1</f>
        <v>0</v>
      </c>
      <c r="I350" t="b">
        <f>COUNTIF(E:E,E350)&gt;1</f>
        <v>0</v>
      </c>
    </row>
    <row r="351" spans="1:9" x14ac:dyDescent="0.2">
      <c r="A351" s="2" t="s">
        <v>10</v>
      </c>
      <c r="B351" s="3" t="s">
        <v>506</v>
      </c>
      <c r="C351" s="4" t="s">
        <v>446</v>
      </c>
      <c r="D351" s="4" t="str">
        <f>VLOOKUP(B351,'local electoral areas'!M:N,2,FALSE)</f>
        <v>Macroom</v>
      </c>
      <c r="E351" s="4">
        <v>18109</v>
      </c>
      <c r="F351" s="5">
        <v>280</v>
      </c>
      <c r="G351" t="b">
        <f>COUNTIF(B:B,B351)&gt;1</f>
        <v>0</v>
      </c>
      <c r="I351" t="b">
        <f>COUNTIF(E:E,E351)&gt;1</f>
        <v>0</v>
      </c>
    </row>
    <row r="352" spans="1:9" x14ac:dyDescent="0.2">
      <c r="A352" s="2" t="s">
        <v>10</v>
      </c>
      <c r="B352" s="3" t="s">
        <v>507</v>
      </c>
      <c r="C352" s="4" t="s">
        <v>446</v>
      </c>
      <c r="D352" s="4" t="str">
        <f>VLOOKUP(B352,'local electoral areas'!M:N,2,FALSE)</f>
        <v>Bantry – West Cork</v>
      </c>
      <c r="E352" s="4">
        <v>18048</v>
      </c>
      <c r="F352" s="5">
        <v>220</v>
      </c>
      <c r="G352" t="b">
        <f>COUNTIF(B:B,B352)&gt;1</f>
        <v>0</v>
      </c>
      <c r="I352" t="b">
        <f>COUNTIF(E:E,E352)&gt;1</f>
        <v>0</v>
      </c>
    </row>
    <row r="353" spans="1:9" x14ac:dyDescent="0.2">
      <c r="A353" s="2" t="s">
        <v>10</v>
      </c>
      <c r="B353" s="3" t="s">
        <v>508</v>
      </c>
      <c r="C353" s="4" t="s">
        <v>446</v>
      </c>
      <c r="D353" s="4" t="str">
        <f>VLOOKUP(B353,'local electoral areas'!M:N,2,FALSE)</f>
        <v>Skibbereen – West Cork</v>
      </c>
      <c r="E353" s="4">
        <v>18017</v>
      </c>
      <c r="F353" s="5">
        <v>315</v>
      </c>
      <c r="G353" t="b">
        <f>COUNTIF(B:B,B353)&gt;1</f>
        <v>0</v>
      </c>
      <c r="I353" t="b">
        <f>COUNTIF(E:E,E353)&gt;1</f>
        <v>0</v>
      </c>
    </row>
    <row r="354" spans="1:9" x14ac:dyDescent="0.2">
      <c r="A354" s="2" t="s">
        <v>10</v>
      </c>
      <c r="B354" s="3" t="s">
        <v>509</v>
      </c>
      <c r="C354" s="4" t="s">
        <v>467</v>
      </c>
      <c r="D354" s="4" t="s">
        <v>464</v>
      </c>
      <c r="E354" s="4">
        <v>18078</v>
      </c>
      <c r="F354" s="5">
        <v>361</v>
      </c>
      <c r="G354" t="b">
        <f>COUNTIF(B:B,B354)&gt;1</f>
        <v>0</v>
      </c>
      <c r="H354" t="s">
        <v>510</v>
      </c>
      <c r="I354" t="b">
        <f>COUNTIF(E:E,E354)&gt;1</f>
        <v>1</v>
      </c>
    </row>
    <row r="355" spans="1:9" x14ac:dyDescent="0.2">
      <c r="A355" s="2" t="s">
        <v>511</v>
      </c>
      <c r="B355" s="3" t="s">
        <v>512</v>
      </c>
      <c r="C355" s="4" t="s">
        <v>467</v>
      </c>
      <c r="D355" s="4" t="s">
        <v>464</v>
      </c>
      <c r="E355" s="4">
        <v>18078</v>
      </c>
      <c r="F355" s="5">
        <v>51</v>
      </c>
      <c r="G355" t="b">
        <f>COUNTIF(B:B,B355)&gt;1</f>
        <v>0</v>
      </c>
      <c r="H355" t="s">
        <v>120</v>
      </c>
      <c r="I355" t="b">
        <f>COUNTIF(E:E,E355)&gt;1</f>
        <v>1</v>
      </c>
    </row>
    <row r="356" spans="1:9" x14ac:dyDescent="0.2">
      <c r="A356" s="2" t="s">
        <v>10</v>
      </c>
      <c r="B356" s="3" t="s">
        <v>513</v>
      </c>
      <c r="C356" s="4" t="s">
        <v>467</v>
      </c>
      <c r="D356" s="4" t="str">
        <f>VLOOKUP(B356,'local electoral areas'!BY:BZ,2,FALSE)</f>
        <v>Cork City South West</v>
      </c>
      <c r="E356" s="4">
        <v>17006</v>
      </c>
      <c r="F356" s="5">
        <v>2305</v>
      </c>
      <c r="G356" t="b">
        <f>COUNTIF(B:B,B356)&gt;1</f>
        <v>0</v>
      </c>
      <c r="H356" t="s">
        <v>120</v>
      </c>
      <c r="I356" t="b">
        <f>COUNTIF(E:E,E356)&gt;1</f>
        <v>0</v>
      </c>
    </row>
    <row r="357" spans="1:9" x14ac:dyDescent="0.2">
      <c r="A357" s="2" t="s">
        <v>10</v>
      </c>
      <c r="B357" s="3" t="s">
        <v>514</v>
      </c>
      <c r="C357" s="4" t="s">
        <v>467</v>
      </c>
      <c r="D357" s="4" t="str">
        <f>VLOOKUP(B357,'local electoral areas'!BY:BZ,2,FALSE)</f>
        <v>Cork City South West</v>
      </c>
      <c r="E357" s="4">
        <v>17007</v>
      </c>
      <c r="F357" s="5">
        <v>1966</v>
      </c>
      <c r="G357" t="b">
        <f>COUNTIF(B:B,B357)&gt;1</f>
        <v>0</v>
      </c>
      <c r="H357" t="s">
        <v>120</v>
      </c>
      <c r="I357" t="b">
        <f>COUNTIF(E:E,E357)&gt;1</f>
        <v>0</v>
      </c>
    </row>
    <row r="358" spans="1:9" x14ac:dyDescent="0.2">
      <c r="A358" s="2" t="s">
        <v>10</v>
      </c>
      <c r="B358" s="3" t="s">
        <v>515</v>
      </c>
      <c r="C358" s="4" t="s">
        <v>467</v>
      </c>
      <c r="D358" s="4" t="str">
        <f>VLOOKUP(B358,'local electoral areas'!BY:BZ,2,FALSE)</f>
        <v>Cork City South West</v>
      </c>
      <c r="E358" s="4">
        <v>17008</v>
      </c>
      <c r="F358" s="5">
        <v>5064</v>
      </c>
      <c r="G358" t="b">
        <f>COUNTIF(B:B,B358)&gt;1</f>
        <v>0</v>
      </c>
      <c r="H358" t="s">
        <v>120</v>
      </c>
      <c r="I358" t="b">
        <f>COUNTIF(E:E,E358)&gt;1</f>
        <v>0</v>
      </c>
    </row>
    <row r="359" spans="1:9" x14ac:dyDescent="0.2">
      <c r="A359" s="2" t="s">
        <v>10</v>
      </c>
      <c r="B359" s="3" t="s">
        <v>516</v>
      </c>
      <c r="C359" s="4" t="s">
        <v>467</v>
      </c>
      <c r="D359" s="4" t="str">
        <f>VLOOKUP(B359,'local electoral areas'!BY:BZ,2,FALSE)</f>
        <v>Cork City South West</v>
      </c>
      <c r="E359" s="4">
        <v>17009</v>
      </c>
      <c r="F359" s="5">
        <v>1513</v>
      </c>
      <c r="G359" t="b">
        <f>COUNTIF(B:B,B359)&gt;1</f>
        <v>0</v>
      </c>
      <c r="I359" t="b">
        <f>COUNTIF(E:E,E359)&gt;1</f>
        <v>0</v>
      </c>
    </row>
    <row r="360" spans="1:9" x14ac:dyDescent="0.2">
      <c r="A360" s="2" t="s">
        <v>10</v>
      </c>
      <c r="B360" s="3" t="s">
        <v>517</v>
      </c>
      <c r="C360" s="4" t="s">
        <v>467</v>
      </c>
      <c r="D360" s="4" t="str">
        <f>VLOOKUP(B360,'local electoral areas'!BY:BZ,2,FALSE)</f>
        <v>Cork City South West</v>
      </c>
      <c r="E360" s="4">
        <v>17010</v>
      </c>
      <c r="F360" s="5">
        <v>3200</v>
      </c>
      <c r="G360" t="b">
        <f>COUNTIF(B:B,B360)&gt;1</f>
        <v>0</v>
      </c>
      <c r="I360" t="b">
        <f>COUNTIF(E:E,E360)&gt;1</f>
        <v>0</v>
      </c>
    </row>
    <row r="361" spans="1:9" x14ac:dyDescent="0.2">
      <c r="A361" s="2" t="s">
        <v>10</v>
      </c>
      <c r="B361" s="3" t="s">
        <v>518</v>
      </c>
      <c r="C361" s="4" t="s">
        <v>446</v>
      </c>
      <c r="D361" s="4" t="str">
        <f>VLOOKUP(B361,'local electoral areas'!M:N,2,FALSE)</f>
        <v>Mallow</v>
      </c>
      <c r="E361" s="4">
        <v>18079</v>
      </c>
      <c r="F361" s="5">
        <v>1138</v>
      </c>
      <c r="G361" t="b">
        <f>COUNTIF(B:B,B361)&gt;1</f>
        <v>0</v>
      </c>
      <c r="H361" t="s">
        <v>120</v>
      </c>
      <c r="I361" t="b">
        <f>COUNTIF(E:E,E361)&gt;1</f>
        <v>0</v>
      </c>
    </row>
    <row r="362" spans="1:9" x14ac:dyDescent="0.2">
      <c r="A362" s="2" t="s">
        <v>10</v>
      </c>
      <c r="B362" s="3" t="s">
        <v>519</v>
      </c>
      <c r="C362" s="4" t="s">
        <v>467</v>
      </c>
      <c r="D362" s="4" t="str">
        <f>VLOOKUP(B362,'local electoral areas'!BY:BZ,2,FALSE)</f>
        <v>Cork City North East</v>
      </c>
      <c r="E362" s="4">
        <v>17011</v>
      </c>
      <c r="F362" s="5">
        <v>771</v>
      </c>
      <c r="G362" t="b">
        <f>COUNTIF(B:B,B362)&gt;1</f>
        <v>0</v>
      </c>
      <c r="H362" t="s">
        <v>120</v>
      </c>
      <c r="I362" t="b">
        <f>COUNTIF(E:E,E362)&gt;1</f>
        <v>0</v>
      </c>
    </row>
    <row r="363" spans="1:9" x14ac:dyDescent="0.2">
      <c r="A363" s="2" t="s">
        <v>10</v>
      </c>
      <c r="B363" s="3" t="s">
        <v>520</v>
      </c>
      <c r="C363" s="4" t="s">
        <v>467</v>
      </c>
      <c r="D363" s="4" t="str">
        <f>VLOOKUP(B363,'local electoral areas'!BY:BZ,2,FALSE)</f>
        <v>Cork City North East</v>
      </c>
      <c r="E363" s="4">
        <v>17012</v>
      </c>
      <c r="F363" s="5">
        <v>2321</v>
      </c>
      <c r="G363" t="b">
        <f>COUNTIF(B:B,B363)&gt;1</f>
        <v>0</v>
      </c>
      <c r="H363" t="s">
        <v>120</v>
      </c>
      <c r="I363" t="b">
        <f>COUNTIF(E:E,E363)&gt;1</f>
        <v>0</v>
      </c>
    </row>
    <row r="364" spans="1:9" x14ac:dyDescent="0.2">
      <c r="A364" s="2" t="s">
        <v>10</v>
      </c>
      <c r="B364" s="3" t="s">
        <v>86</v>
      </c>
      <c r="C364" s="4" t="s">
        <v>463</v>
      </c>
      <c r="D364" s="4" t="s">
        <v>521</v>
      </c>
      <c r="E364" s="4">
        <v>18080</v>
      </c>
      <c r="F364" s="5">
        <v>5856</v>
      </c>
      <c r="G364" t="b">
        <f>COUNTIF(B:B,B364)&gt;1</f>
        <v>0</v>
      </c>
      <c r="H364" t="s">
        <v>120</v>
      </c>
      <c r="I364" t="b">
        <f>COUNTIF(E:E,E364)&gt;1</f>
        <v>0</v>
      </c>
    </row>
    <row r="365" spans="1:9" x14ac:dyDescent="0.2">
      <c r="A365" s="2" t="s">
        <v>10</v>
      </c>
      <c r="B365" s="3" t="s">
        <v>522</v>
      </c>
      <c r="C365" s="4" t="s">
        <v>446</v>
      </c>
      <c r="D365" s="4" t="str">
        <f>VLOOKUP(B365,'local electoral areas'!M:N,2,FALSE)</f>
        <v>Kanturk</v>
      </c>
      <c r="E365" s="4">
        <v>18151</v>
      </c>
      <c r="F365" s="5">
        <v>739</v>
      </c>
      <c r="G365" t="b">
        <f>COUNTIF(B:B,B365)&gt;1</f>
        <v>1</v>
      </c>
      <c r="I365" t="b">
        <f>COUNTIF(E:E,E365)&gt;1</f>
        <v>0</v>
      </c>
    </row>
    <row r="366" spans="1:9" x14ac:dyDescent="0.2">
      <c r="A366" s="2" t="s">
        <v>10</v>
      </c>
      <c r="B366" s="3" t="s">
        <v>523</v>
      </c>
      <c r="C366" s="4" t="s">
        <v>446</v>
      </c>
      <c r="D366" s="4" t="str">
        <f>VLOOKUP(B366,'local electoral areas'!M:N,2,FALSE)</f>
        <v>Bandon – Kinsale</v>
      </c>
      <c r="E366" s="4">
        <v>18018</v>
      </c>
      <c r="F366" s="5">
        <v>692</v>
      </c>
      <c r="G366" t="b">
        <f>COUNTIF(B:B,B366)&gt;1</f>
        <v>0</v>
      </c>
      <c r="I366" t="b">
        <f>COUNTIF(E:E,E366)&gt;1</f>
        <v>0</v>
      </c>
    </row>
    <row r="367" spans="1:9" x14ac:dyDescent="0.2">
      <c r="A367" s="2" t="s">
        <v>10</v>
      </c>
      <c r="B367" s="3" t="s">
        <v>524</v>
      </c>
      <c r="C367" s="4" t="s">
        <v>446</v>
      </c>
      <c r="D367" s="4" t="str">
        <f>VLOOKUP(B367,'local electoral areas'!M:N,2,FALSE)</f>
        <v>Bantry – West Cork</v>
      </c>
      <c r="E367" s="4">
        <v>18288</v>
      </c>
      <c r="F367" s="5">
        <v>665</v>
      </c>
      <c r="G367" t="b">
        <f>COUNTIF(B:B,B367)&gt;1</f>
        <v>0</v>
      </c>
      <c r="I367" t="b">
        <f>COUNTIF(E:E,E367)&gt;1</f>
        <v>0</v>
      </c>
    </row>
    <row r="368" spans="1:9" x14ac:dyDescent="0.2">
      <c r="A368" s="2" t="s">
        <v>10</v>
      </c>
      <c r="B368" s="3" t="s">
        <v>525</v>
      </c>
      <c r="C368" s="4" t="s">
        <v>446</v>
      </c>
      <c r="D368" s="4" t="str">
        <f>VLOOKUP(B368,'local electoral areas'!M:N,2,FALSE)</f>
        <v>Bandon – Kinsale</v>
      </c>
      <c r="E368" s="4">
        <v>18019</v>
      </c>
      <c r="F368" s="5">
        <v>659</v>
      </c>
      <c r="G368" t="b">
        <f>COUNTIF(B:B,B368)&gt;1</f>
        <v>0</v>
      </c>
      <c r="I368" t="b">
        <f>COUNTIF(E:E,E368)&gt;1</f>
        <v>0</v>
      </c>
    </row>
    <row r="369" spans="1:9" x14ac:dyDescent="0.2">
      <c r="A369" s="2" t="s">
        <v>10</v>
      </c>
      <c r="B369" s="3" t="s">
        <v>526</v>
      </c>
      <c r="C369" s="4" t="s">
        <v>467</v>
      </c>
      <c r="D369" s="4" t="str">
        <f>VLOOKUP(B369,'local electoral areas'!BY:BZ,2,FALSE)</f>
        <v>Cork City South East</v>
      </c>
      <c r="E369" s="4">
        <v>17013</v>
      </c>
      <c r="F369" s="5">
        <v>1070</v>
      </c>
      <c r="G369" t="b">
        <f>COUNTIF(B:B,B369)&gt;1</f>
        <v>0</v>
      </c>
      <c r="I369" t="b">
        <f>COUNTIF(E:E,E369)&gt;1</f>
        <v>0</v>
      </c>
    </row>
    <row r="370" spans="1:9" x14ac:dyDescent="0.2">
      <c r="A370" s="2" t="s">
        <v>10</v>
      </c>
      <c r="B370" s="3" t="s">
        <v>527</v>
      </c>
      <c r="C370" s="4" t="s">
        <v>446</v>
      </c>
      <c r="D370" s="4" t="str">
        <f>VLOOKUP(B370,'local electoral areas'!M:N,2,FALSE)</f>
        <v>Bandon – Kinsale</v>
      </c>
      <c r="E370" s="4">
        <v>18057</v>
      </c>
      <c r="F370" s="5">
        <v>462</v>
      </c>
      <c r="G370" t="b">
        <f>COUNTIF(B:B,B370)&gt;1</f>
        <v>0</v>
      </c>
      <c r="I370" t="b">
        <f>COUNTIF(E:E,E370)&gt;1</f>
        <v>0</v>
      </c>
    </row>
    <row r="371" spans="1:9" x14ac:dyDescent="0.2">
      <c r="A371" s="2" t="s">
        <v>10</v>
      </c>
      <c r="B371" s="3" t="s">
        <v>528</v>
      </c>
      <c r="C371" s="4" t="s">
        <v>446</v>
      </c>
      <c r="D371" s="4" t="str">
        <f>VLOOKUP(B371,'local electoral areas'!M:N,2,FALSE)</f>
        <v>Mallow</v>
      </c>
      <c r="E371" s="4">
        <v>18224</v>
      </c>
      <c r="F371" s="5">
        <v>1960</v>
      </c>
      <c r="G371" t="b">
        <f>COUNTIF(B:B,B371)&gt;1</f>
        <v>0</v>
      </c>
      <c r="I371" t="b">
        <f>COUNTIF(E:E,E371)&gt;1</f>
        <v>0</v>
      </c>
    </row>
    <row r="372" spans="1:9" x14ac:dyDescent="0.2">
      <c r="A372" s="2" t="s">
        <v>10</v>
      </c>
      <c r="B372" s="3" t="s">
        <v>529</v>
      </c>
      <c r="C372" s="4" t="s">
        <v>446</v>
      </c>
      <c r="D372" s="4" t="str">
        <f>VLOOKUP(B372,'local electoral areas'!M:N,2,FALSE)</f>
        <v>Bantry – West Cork</v>
      </c>
      <c r="E372" s="4">
        <v>18289</v>
      </c>
      <c r="F372" s="5">
        <v>302</v>
      </c>
      <c r="G372" t="b">
        <f>COUNTIF(B:B,B372)&gt;1</f>
        <v>0</v>
      </c>
      <c r="I372" t="b">
        <f>COUNTIF(E:E,E372)&gt;1</f>
        <v>0</v>
      </c>
    </row>
    <row r="373" spans="1:9" x14ac:dyDescent="0.2">
      <c r="A373" s="2" t="s">
        <v>10</v>
      </c>
      <c r="B373" s="3" t="s">
        <v>530</v>
      </c>
      <c r="C373" s="4" t="s">
        <v>446</v>
      </c>
      <c r="D373" s="4" t="str">
        <f>VLOOKUP(B373,'local electoral areas'!M:N,2,FALSE)</f>
        <v>Macroom</v>
      </c>
      <c r="E373" s="4">
        <v>18265</v>
      </c>
      <c r="F373" s="5">
        <v>528</v>
      </c>
      <c r="G373" t="b">
        <f>COUNTIF(B:B,B373)&gt;1</f>
        <v>0</v>
      </c>
      <c r="I373" t="b">
        <f>COUNTIF(E:E,E373)&gt;1</f>
        <v>0</v>
      </c>
    </row>
    <row r="374" spans="1:9" x14ac:dyDescent="0.2">
      <c r="A374" s="2" t="s">
        <v>10</v>
      </c>
      <c r="B374" s="3" t="s">
        <v>531</v>
      </c>
      <c r="C374" s="4" t="s">
        <v>446</v>
      </c>
      <c r="D374" s="4" t="str">
        <f>VLOOKUP(B374,'local electoral areas'!M:N,2,FALSE)</f>
        <v>Mallow</v>
      </c>
      <c r="E374" s="4">
        <v>18225</v>
      </c>
      <c r="F374" s="5">
        <v>658</v>
      </c>
      <c r="G374" t="b">
        <f>COUNTIF(B:B,B374)&gt;1</f>
        <v>0</v>
      </c>
      <c r="I374" t="b">
        <f>COUNTIF(E:E,E374)&gt;1</f>
        <v>0</v>
      </c>
    </row>
    <row r="375" spans="1:9" x14ac:dyDescent="0.2">
      <c r="A375" s="2" t="s">
        <v>10</v>
      </c>
      <c r="B375" s="3" t="s">
        <v>57</v>
      </c>
      <c r="C375" s="4" t="s">
        <v>478</v>
      </c>
      <c r="D375" s="4" t="s">
        <v>488</v>
      </c>
      <c r="E375" s="4">
        <v>18081</v>
      </c>
      <c r="F375" s="5">
        <v>8095</v>
      </c>
      <c r="G375" t="b">
        <f>COUNTIF(B:B,B375)&gt;1</f>
        <v>0</v>
      </c>
      <c r="H375" t="s">
        <v>120</v>
      </c>
      <c r="I375" t="b">
        <f>COUNTIF(E:E,E375)&gt;1</f>
        <v>0</v>
      </c>
    </row>
    <row r="376" spans="1:9" x14ac:dyDescent="0.2">
      <c r="A376" s="2" t="s">
        <v>10</v>
      </c>
      <c r="B376" s="3" t="s">
        <v>532</v>
      </c>
      <c r="C376" s="4" t="s">
        <v>446</v>
      </c>
      <c r="D376" s="4" t="str">
        <f>VLOOKUP(B376,'local electoral areas'!M:N,2,FALSE)</f>
        <v>Skibbereen – West Cork</v>
      </c>
      <c r="E376" s="4">
        <v>18058</v>
      </c>
      <c r="F376" s="5">
        <v>400</v>
      </c>
      <c r="G376" t="b">
        <f>COUNTIF(B:B,B376)&gt;1</f>
        <v>1</v>
      </c>
      <c r="I376" t="b">
        <f>COUNTIF(E:E,E376)&gt;1</f>
        <v>0</v>
      </c>
    </row>
    <row r="377" spans="1:9" x14ac:dyDescent="0.2">
      <c r="A377" s="2" t="s">
        <v>10</v>
      </c>
      <c r="B377" s="3" t="s">
        <v>533</v>
      </c>
      <c r="C377" s="4" t="s">
        <v>446</v>
      </c>
      <c r="D377" s="4" t="s">
        <v>452</v>
      </c>
      <c r="E377" s="4">
        <v>18201</v>
      </c>
      <c r="F377" s="5">
        <v>724</v>
      </c>
      <c r="G377" t="b">
        <f>COUNTIF(B:B,B377)&gt;1</f>
        <v>0</v>
      </c>
      <c r="I377" t="b">
        <f>COUNTIF(E:E,E377)&gt;1</f>
        <v>0</v>
      </c>
    </row>
    <row r="378" spans="1:9" x14ac:dyDescent="0.2">
      <c r="A378" s="2" t="s">
        <v>10</v>
      </c>
      <c r="B378" s="3" t="s">
        <v>534</v>
      </c>
      <c r="C378" s="4" t="s">
        <v>446</v>
      </c>
      <c r="D378" s="4" t="s">
        <v>535</v>
      </c>
      <c r="E378" s="4">
        <v>18124</v>
      </c>
      <c r="F378" s="5">
        <v>158</v>
      </c>
      <c r="G378" t="b">
        <f>COUNTIF(B:B,B378)&gt;1</f>
        <v>1</v>
      </c>
      <c r="H378" t="s">
        <v>120</v>
      </c>
      <c r="I378" t="b">
        <f>COUNTIF(E:E,E378)&gt;1</f>
        <v>0</v>
      </c>
    </row>
    <row r="379" spans="1:9" x14ac:dyDescent="0.2">
      <c r="A379" s="2" t="s">
        <v>10</v>
      </c>
      <c r="B379" s="3" t="s">
        <v>534</v>
      </c>
      <c r="C379" s="4" t="s">
        <v>446</v>
      </c>
      <c r="D379" s="4" t="s">
        <v>536</v>
      </c>
      <c r="E379" s="4">
        <v>18226</v>
      </c>
      <c r="F379" s="5">
        <v>225</v>
      </c>
      <c r="G379" t="b">
        <f>COUNTIF(B:B,B379)&gt;1</f>
        <v>1</v>
      </c>
      <c r="I379" t="b">
        <f>COUNTIF(E:E,E379)&gt;1</f>
        <v>0</v>
      </c>
    </row>
    <row r="380" spans="1:9" x14ac:dyDescent="0.2">
      <c r="A380" s="2" t="s">
        <v>10</v>
      </c>
      <c r="B380" s="3" t="s">
        <v>479</v>
      </c>
      <c r="C380" s="4" t="s">
        <v>446</v>
      </c>
      <c r="D380" s="4" t="s">
        <v>479</v>
      </c>
      <c r="E380" s="4">
        <v>18183</v>
      </c>
      <c r="F380" s="5">
        <v>3215</v>
      </c>
      <c r="G380" t="b">
        <f>COUNTIF(B:B,B380)&gt;1</f>
        <v>1</v>
      </c>
      <c r="I380" t="b">
        <f>COUNTIF(E:E,E380)&gt;1</f>
        <v>0</v>
      </c>
    </row>
    <row r="381" spans="1:9" x14ac:dyDescent="0.2">
      <c r="A381" s="2" t="s">
        <v>10</v>
      </c>
      <c r="B381" s="3" t="s">
        <v>479</v>
      </c>
      <c r="C381" s="4" t="s">
        <v>446</v>
      </c>
      <c r="D381" s="4" t="s">
        <v>479</v>
      </c>
      <c r="E381" s="4">
        <v>18082</v>
      </c>
      <c r="F381" s="5">
        <v>13198</v>
      </c>
      <c r="G381" t="b">
        <f>COUNTIF(B:B,B381)&gt;1</f>
        <v>1</v>
      </c>
      <c r="I381" t="b">
        <f>COUNTIF(E:E,E381)&gt;1</f>
        <v>0</v>
      </c>
    </row>
    <row r="382" spans="1:9" x14ac:dyDescent="0.2">
      <c r="A382" s="2" t="s">
        <v>10</v>
      </c>
      <c r="B382" s="3" t="s">
        <v>537</v>
      </c>
      <c r="C382" s="4" t="s">
        <v>446</v>
      </c>
      <c r="D382" s="4" t="str">
        <f>VLOOKUP(B382,'local electoral areas'!M:N,2,FALSE)</f>
        <v>Skibbereen – West Cork</v>
      </c>
      <c r="E382" s="4">
        <v>18291</v>
      </c>
      <c r="F382" s="5">
        <v>344</v>
      </c>
      <c r="G382" t="b">
        <f>COUNTIF(B:B,B382)&gt;1</f>
        <v>0</v>
      </c>
      <c r="I382" t="b">
        <f>COUNTIF(E:E,E382)&gt;1</f>
        <v>0</v>
      </c>
    </row>
    <row r="383" spans="1:9" x14ac:dyDescent="0.2">
      <c r="A383" s="2" t="s">
        <v>10</v>
      </c>
      <c r="B383" s="3" t="s">
        <v>538</v>
      </c>
      <c r="C383" s="4" t="s">
        <v>446</v>
      </c>
      <c r="D383" s="4" t="str">
        <f>VLOOKUP(B383,'local electoral areas'!M:N,2,FALSE)</f>
        <v>Macroom</v>
      </c>
      <c r="E383" s="4">
        <v>18110</v>
      </c>
      <c r="F383" s="5">
        <v>535</v>
      </c>
      <c r="G383" t="b">
        <f>COUNTIF(B:B,B383)&gt;1</f>
        <v>0</v>
      </c>
      <c r="I383" t="b">
        <f>COUNTIF(E:E,E383)&gt;1</f>
        <v>0</v>
      </c>
    </row>
    <row r="384" spans="1:9" x14ac:dyDescent="0.2">
      <c r="A384" s="2" t="s">
        <v>10</v>
      </c>
      <c r="B384" s="3" t="s">
        <v>539</v>
      </c>
      <c r="C384" s="4" t="s">
        <v>446</v>
      </c>
      <c r="D384" s="4" t="str">
        <f>VLOOKUP(B384,'local electoral areas'!M:N,2,FALSE)</f>
        <v>Cobh</v>
      </c>
      <c r="E384" s="4">
        <v>18083</v>
      </c>
      <c r="F384" s="5">
        <v>1313</v>
      </c>
      <c r="G384" t="b">
        <f>COUNTIF(B:B,B384)&gt;1</f>
        <v>0</v>
      </c>
      <c r="H384" t="s">
        <v>120</v>
      </c>
      <c r="I384" t="b">
        <f>COUNTIF(E:E,E384)&gt;1</f>
        <v>0</v>
      </c>
    </row>
    <row r="385" spans="1:9" x14ac:dyDescent="0.2">
      <c r="A385" s="2" t="s">
        <v>10</v>
      </c>
      <c r="B385" s="3" t="s">
        <v>540</v>
      </c>
      <c r="C385" s="4" t="s">
        <v>467</v>
      </c>
      <c r="D385" s="4" t="s">
        <v>521</v>
      </c>
      <c r="E385" s="4">
        <v>18084</v>
      </c>
      <c r="F385" s="5">
        <v>1633</v>
      </c>
      <c r="G385" t="b">
        <f>COUNTIF(B:B,B385)&gt;1</f>
        <v>0</v>
      </c>
      <c r="H385" t="s">
        <v>120</v>
      </c>
      <c r="I385" t="b">
        <f>COUNTIF(E:E,E385)&gt;1</f>
        <v>0</v>
      </c>
    </row>
    <row r="386" spans="1:9" x14ac:dyDescent="0.2">
      <c r="A386" s="2" t="s">
        <v>10</v>
      </c>
      <c r="B386" s="3" t="s">
        <v>541</v>
      </c>
      <c r="C386" s="4" t="s">
        <v>446</v>
      </c>
      <c r="D386" s="4" t="str">
        <f>VLOOKUP(B386,'local electoral areas'!M:N,2,FALSE)</f>
        <v>Cobh</v>
      </c>
      <c r="E386" s="4">
        <v>18249</v>
      </c>
      <c r="F386" s="5">
        <v>8138</v>
      </c>
      <c r="G386" t="b">
        <f>COUNTIF(B:B,B386)&gt;1</f>
        <v>0</v>
      </c>
      <c r="I386" t="b">
        <f>COUNTIF(E:E,E386)&gt;1</f>
        <v>0</v>
      </c>
    </row>
    <row r="387" spans="1:9" x14ac:dyDescent="0.2">
      <c r="A387" s="2" t="s">
        <v>10</v>
      </c>
      <c r="B387" s="3" t="s">
        <v>542</v>
      </c>
      <c r="C387" s="4" t="s">
        <v>446</v>
      </c>
      <c r="D387" s="4" t="str">
        <f>VLOOKUP(B387,'local electoral areas'!M:N,2,FALSE)</f>
        <v>Bandon – Kinsale</v>
      </c>
      <c r="E387" s="4">
        <v>18020</v>
      </c>
      <c r="F387" s="5">
        <v>443</v>
      </c>
      <c r="G387" t="b">
        <f>COUNTIF(B:B,B387)&gt;1</f>
        <v>1</v>
      </c>
      <c r="I387" t="b">
        <f>COUNTIF(E:E,E387)&gt;1</f>
        <v>0</v>
      </c>
    </row>
    <row r="388" spans="1:9" x14ac:dyDescent="0.2">
      <c r="A388" s="2" t="s">
        <v>10</v>
      </c>
      <c r="B388" s="3" t="s">
        <v>543</v>
      </c>
      <c r="C388" s="4" t="s">
        <v>446</v>
      </c>
      <c r="D388" s="4" t="str">
        <f>VLOOKUP(B388,'local electoral areas'!M:N,2,FALSE)</f>
        <v>Fermoy</v>
      </c>
      <c r="E388" s="4">
        <v>18126</v>
      </c>
      <c r="F388" s="5">
        <v>850</v>
      </c>
      <c r="G388" t="b">
        <f>COUNTIF(B:B,B388)&gt;1</f>
        <v>0</v>
      </c>
      <c r="I388" t="b">
        <f>COUNTIF(E:E,E388)&gt;1</f>
        <v>0</v>
      </c>
    </row>
    <row r="389" spans="1:9" x14ac:dyDescent="0.2">
      <c r="A389" s="2" t="s">
        <v>10</v>
      </c>
      <c r="B389" s="3" t="s">
        <v>544</v>
      </c>
      <c r="C389" s="4" t="s">
        <v>446</v>
      </c>
      <c r="D389" s="4" t="str">
        <f>VLOOKUP(B389,'local electoral areas'!M:N,2,FALSE)</f>
        <v>Fermoy</v>
      </c>
      <c r="E389" s="4">
        <v>18125</v>
      </c>
      <c r="F389" s="5">
        <v>216</v>
      </c>
      <c r="G389" t="b">
        <f>COUNTIF(B:B,B389)&gt;1</f>
        <v>0</v>
      </c>
      <c r="I389" t="b">
        <f>COUNTIF(E:E,E389)&gt;1</f>
        <v>0</v>
      </c>
    </row>
    <row r="390" spans="1:9" x14ac:dyDescent="0.2">
      <c r="A390" s="2" t="s">
        <v>10</v>
      </c>
      <c r="B390" s="3" t="s">
        <v>545</v>
      </c>
      <c r="C390" s="4" t="s">
        <v>446</v>
      </c>
      <c r="D390" s="4" t="str">
        <f>VLOOKUP(B390,'local electoral areas'!M:N,2,FALSE)</f>
        <v>Mallow</v>
      </c>
      <c r="E390" s="4">
        <v>18152</v>
      </c>
      <c r="F390" s="5">
        <v>470</v>
      </c>
      <c r="G390" t="b">
        <f>COUNTIF(B:B,B390)&gt;1</f>
        <v>0</v>
      </c>
      <c r="I390" t="b">
        <f>COUNTIF(E:E,E390)&gt;1</f>
        <v>0</v>
      </c>
    </row>
    <row r="391" spans="1:9" x14ac:dyDescent="0.2">
      <c r="A391" s="2" t="s">
        <v>10</v>
      </c>
      <c r="B391" s="3" t="s">
        <v>546</v>
      </c>
      <c r="C391" s="4" t="s">
        <v>446</v>
      </c>
      <c r="D391" s="4" t="str">
        <f>VLOOKUP(B391,'local electoral areas'!M:N,2,FALSE)</f>
        <v>Skibbereen – West Cork</v>
      </c>
      <c r="E391" s="4">
        <v>18292</v>
      </c>
      <c r="F391" s="5">
        <v>822</v>
      </c>
      <c r="G391" t="b">
        <f>COUNTIF(B:B,B391)&gt;1</f>
        <v>0</v>
      </c>
      <c r="I391" t="b">
        <f>COUNTIF(E:E,E391)&gt;1</f>
        <v>0</v>
      </c>
    </row>
    <row r="392" spans="1:9" x14ac:dyDescent="0.2">
      <c r="A392" s="2" t="s">
        <v>10</v>
      </c>
      <c r="B392" s="3" t="s">
        <v>547</v>
      </c>
      <c r="C392" s="4" t="s">
        <v>446</v>
      </c>
      <c r="D392" s="4" t="str">
        <f>VLOOKUP(B392,'local electoral areas'!M:N,2,FALSE)</f>
        <v>Skibbereen – West Cork</v>
      </c>
      <c r="E392" s="4">
        <v>18293</v>
      </c>
      <c r="F392" s="5">
        <v>550</v>
      </c>
      <c r="G392" t="b">
        <f>COUNTIF(B:B,B392)&gt;1</f>
        <v>0</v>
      </c>
      <c r="I392" t="b">
        <f>COUNTIF(E:E,E392)&gt;1</f>
        <v>0</v>
      </c>
    </row>
    <row r="393" spans="1:9" x14ac:dyDescent="0.2">
      <c r="A393" s="2" t="s">
        <v>10</v>
      </c>
      <c r="B393" s="3" t="s">
        <v>548</v>
      </c>
      <c r="C393" s="4" t="s">
        <v>446</v>
      </c>
      <c r="D393" s="4" t="str">
        <f>VLOOKUP(B393,'local electoral areas'!M:N,2,FALSE)</f>
        <v>Fermoy</v>
      </c>
      <c r="E393" s="4">
        <v>18127</v>
      </c>
      <c r="F393" s="5">
        <v>1189</v>
      </c>
      <c r="G393" t="b">
        <f>COUNTIF(B:B,B393)&gt;1</f>
        <v>0</v>
      </c>
      <c r="I393" t="b">
        <f>COUNTIF(E:E,E393)&gt;1</f>
        <v>0</v>
      </c>
    </row>
    <row r="394" spans="1:9" x14ac:dyDescent="0.2">
      <c r="A394" s="2" t="s">
        <v>10</v>
      </c>
      <c r="B394" s="3" t="s">
        <v>549</v>
      </c>
      <c r="C394" s="4" t="s">
        <v>446</v>
      </c>
      <c r="D394" s="4" t="str">
        <f>VLOOKUP(B394,'local electoral areas'!M:N,2,FALSE)</f>
        <v>Kanturk</v>
      </c>
      <c r="E394" s="4">
        <v>18153</v>
      </c>
      <c r="F394" s="5">
        <v>713</v>
      </c>
      <c r="G394" t="b">
        <f>COUNTIF(B:B,B394)&gt;1</f>
        <v>0</v>
      </c>
      <c r="I394" t="b">
        <f>COUNTIF(E:E,E394)&gt;1</f>
        <v>0</v>
      </c>
    </row>
    <row r="395" spans="1:9" x14ac:dyDescent="0.2">
      <c r="A395" s="2" t="s">
        <v>10</v>
      </c>
      <c r="B395" s="3" t="s">
        <v>550</v>
      </c>
      <c r="C395" s="4" t="s">
        <v>446</v>
      </c>
      <c r="D395" s="4" t="str">
        <f>VLOOKUP(B395,'local electoral areas'!M:N,2,FALSE)</f>
        <v>Midleton</v>
      </c>
      <c r="E395" s="4">
        <v>18250</v>
      </c>
      <c r="F395" s="5">
        <v>1036</v>
      </c>
      <c r="G395" t="b">
        <f>COUNTIF(B:B,B395)&gt;1</f>
        <v>0</v>
      </c>
      <c r="I395" t="b">
        <f>COUNTIF(E:E,E395)&gt;1</f>
        <v>0</v>
      </c>
    </row>
    <row r="396" spans="1:9" x14ac:dyDescent="0.2">
      <c r="A396" s="2" t="s">
        <v>10</v>
      </c>
      <c r="B396" s="3" t="s">
        <v>551</v>
      </c>
      <c r="C396" s="4" t="s">
        <v>446</v>
      </c>
      <c r="D396" s="4" t="str">
        <f>VLOOKUP(B396,'local electoral areas'!M:N,2,FALSE)</f>
        <v>Skibbereen – West Cork</v>
      </c>
      <c r="E396" s="4">
        <v>18111</v>
      </c>
      <c r="F396" s="5">
        <v>493</v>
      </c>
      <c r="G396" t="b">
        <f>COUNTIF(B:B,B396)&gt;1</f>
        <v>1</v>
      </c>
      <c r="I396" t="b">
        <f>COUNTIF(E:E,E396)&gt;1</f>
        <v>0</v>
      </c>
    </row>
    <row r="397" spans="1:9" x14ac:dyDescent="0.2">
      <c r="A397" s="2" t="s">
        <v>10</v>
      </c>
      <c r="B397" s="3" t="s">
        <v>552</v>
      </c>
      <c r="C397" s="4" t="s">
        <v>446</v>
      </c>
      <c r="D397" s="4" t="str">
        <f>VLOOKUP(B397,'local electoral areas'!M:N,2,FALSE)</f>
        <v>Fermoy</v>
      </c>
      <c r="E397" s="4">
        <v>18128</v>
      </c>
      <c r="F397" s="5">
        <v>910</v>
      </c>
      <c r="G397" t="b">
        <f>COUNTIF(B:B,B397)&gt;1</f>
        <v>0</v>
      </c>
      <c r="I397" t="b">
        <f>COUNTIF(E:E,E397)&gt;1</f>
        <v>0</v>
      </c>
    </row>
    <row r="398" spans="1:9" x14ac:dyDescent="0.2">
      <c r="A398" s="2" t="s">
        <v>10</v>
      </c>
      <c r="B398" s="3" t="s">
        <v>553</v>
      </c>
      <c r="C398" s="4" t="s">
        <v>446</v>
      </c>
      <c r="D398" s="4" t="str">
        <f>VLOOKUP(B398,'local electoral areas'!M:N,2,FALSE)</f>
        <v>Skibbereen – West Cork</v>
      </c>
      <c r="E398" s="4">
        <v>18059</v>
      </c>
      <c r="F398" s="5">
        <v>258</v>
      </c>
      <c r="G398" t="b">
        <f>COUNTIF(B:B,B398)&gt;1</f>
        <v>0</v>
      </c>
      <c r="I398" t="b">
        <f>COUNTIF(E:E,E398)&gt;1</f>
        <v>0</v>
      </c>
    </row>
    <row r="399" spans="1:9" x14ac:dyDescent="0.2">
      <c r="A399" s="2" t="s">
        <v>10</v>
      </c>
      <c r="B399" s="3" t="s">
        <v>554</v>
      </c>
      <c r="C399" s="4" t="s">
        <v>446</v>
      </c>
      <c r="D399" s="4" t="str">
        <f>VLOOKUP(B399,'local electoral areas'!M:N,2,FALSE)</f>
        <v>Macroom</v>
      </c>
      <c r="E399" s="4">
        <v>18200</v>
      </c>
      <c r="F399" s="5">
        <v>332</v>
      </c>
      <c r="G399" t="b">
        <f>COUNTIF(B:B,B399)&gt;1</f>
        <v>0</v>
      </c>
      <c r="I399" t="b">
        <f>COUNTIF(E:E,E399)&gt;1</f>
        <v>0</v>
      </c>
    </row>
    <row r="400" spans="1:9" x14ac:dyDescent="0.2">
      <c r="A400" s="2" t="s">
        <v>10</v>
      </c>
      <c r="B400" s="3" t="s">
        <v>555</v>
      </c>
      <c r="C400" s="4" t="s">
        <v>467</v>
      </c>
      <c r="D400" s="4" t="str">
        <f>VLOOKUP(B400,'local electoral areas'!BY:BZ,2,FALSE)</f>
        <v>Cork City South Central</v>
      </c>
      <c r="E400" s="4">
        <v>17014</v>
      </c>
      <c r="F400" s="5">
        <v>1138</v>
      </c>
      <c r="G400" t="b">
        <f>COUNTIF(B:B,B400)&gt;1</f>
        <v>1</v>
      </c>
      <c r="H400" t="s">
        <v>120</v>
      </c>
      <c r="I400" t="b">
        <f>COUNTIF(E:E,E400)&gt;1</f>
        <v>0</v>
      </c>
    </row>
    <row r="401" spans="1:9" x14ac:dyDescent="0.2">
      <c r="A401" s="2" t="s">
        <v>10</v>
      </c>
      <c r="B401" s="3" t="s">
        <v>556</v>
      </c>
      <c r="C401" s="4" t="s">
        <v>467</v>
      </c>
      <c r="D401" s="4" t="str">
        <f>VLOOKUP(B401,'local electoral areas'!BY:BZ,2,FALSE)</f>
        <v>Cork City South Central</v>
      </c>
      <c r="E401" s="4">
        <v>17015</v>
      </c>
      <c r="F401" s="5">
        <v>2369</v>
      </c>
      <c r="G401" t="b">
        <f>COUNTIF(B:B,B401)&gt;1</f>
        <v>1</v>
      </c>
      <c r="H401" t="s">
        <v>120</v>
      </c>
      <c r="I401" t="b">
        <f>COUNTIF(E:E,E401)&gt;1</f>
        <v>0</v>
      </c>
    </row>
    <row r="402" spans="1:9" x14ac:dyDescent="0.2">
      <c r="A402" s="2" t="s">
        <v>10</v>
      </c>
      <c r="B402" s="3" t="s">
        <v>557</v>
      </c>
      <c r="C402" s="4" t="s">
        <v>467</v>
      </c>
      <c r="D402" s="4" t="str">
        <f>VLOOKUP(B402,'local electoral areas'!BY:BZ,2,FALSE)</f>
        <v>Cork City North West</v>
      </c>
      <c r="E402" s="4">
        <v>17016</v>
      </c>
      <c r="F402" s="5">
        <v>1551</v>
      </c>
      <c r="G402" t="b">
        <f>COUNTIF(B:B,B402)&gt;1</f>
        <v>0</v>
      </c>
      <c r="H402" t="s">
        <v>120</v>
      </c>
      <c r="I402" t="b">
        <f>COUNTIF(E:E,E402)&gt;1</f>
        <v>0</v>
      </c>
    </row>
    <row r="403" spans="1:9" x14ac:dyDescent="0.2">
      <c r="A403" s="2" t="s">
        <v>10</v>
      </c>
      <c r="B403" s="3" t="s">
        <v>558</v>
      </c>
      <c r="C403" s="4" t="s">
        <v>446</v>
      </c>
      <c r="D403" s="4" t="str">
        <f>VLOOKUP(B403,'local electoral areas'!M:N,2,FALSE)</f>
        <v>Mallow</v>
      </c>
      <c r="E403" s="4">
        <v>18227</v>
      </c>
      <c r="F403" s="5">
        <v>1283</v>
      </c>
      <c r="G403" t="b">
        <f>COUNTIF(B:B,B403)&gt;1</f>
        <v>1</v>
      </c>
      <c r="I403" t="b">
        <f>COUNTIF(E:E,E403)&gt;1</f>
        <v>0</v>
      </c>
    </row>
    <row r="404" spans="1:9" x14ac:dyDescent="0.2">
      <c r="A404" s="2" t="s">
        <v>10</v>
      </c>
      <c r="B404" s="3" t="s">
        <v>559</v>
      </c>
      <c r="C404" s="4" t="s">
        <v>446</v>
      </c>
      <c r="D404" s="4" t="str">
        <f>VLOOKUP(B404,'local electoral areas'!M:N,2,FALSE)</f>
        <v>Macroom</v>
      </c>
      <c r="E404" s="4">
        <v>18212</v>
      </c>
      <c r="F404" s="5">
        <v>735</v>
      </c>
      <c r="G404" t="b">
        <f>COUNTIF(B:B,B404)&gt;1</f>
        <v>0</v>
      </c>
      <c r="I404" t="b">
        <f>COUNTIF(E:E,E404)&gt;1</f>
        <v>0</v>
      </c>
    </row>
    <row r="405" spans="1:9" x14ac:dyDescent="0.2">
      <c r="A405" s="2" t="s">
        <v>10</v>
      </c>
      <c r="B405" s="3" t="s">
        <v>560</v>
      </c>
      <c r="C405" s="4" t="s">
        <v>467</v>
      </c>
      <c r="D405" s="4" t="str">
        <f>VLOOKUP(B405,'local electoral areas'!BY:BZ,2,FALSE)</f>
        <v>Cork City South Central</v>
      </c>
      <c r="E405" s="4">
        <v>17017</v>
      </c>
      <c r="F405" s="5">
        <v>1121</v>
      </c>
      <c r="G405" t="b">
        <f>COUNTIF(B:B,B405)&gt;1</f>
        <v>0</v>
      </c>
      <c r="I405" t="b">
        <f>COUNTIF(E:E,E405)&gt;1</f>
        <v>0</v>
      </c>
    </row>
    <row r="406" spans="1:9" x14ac:dyDescent="0.2">
      <c r="A406" s="2" t="s">
        <v>10</v>
      </c>
      <c r="B406" s="3" t="s">
        <v>561</v>
      </c>
      <c r="C406" s="4" t="s">
        <v>467</v>
      </c>
      <c r="D406" s="4" t="str">
        <f>VLOOKUP(B406,'local electoral areas'!BY:BZ,2,FALSE)</f>
        <v>Cork City South East</v>
      </c>
      <c r="E406" s="4">
        <v>17018</v>
      </c>
      <c r="F406" s="5">
        <v>1209</v>
      </c>
      <c r="G406" t="b">
        <f>COUNTIF(B:B,B406)&gt;1</f>
        <v>0</v>
      </c>
      <c r="I406" t="b">
        <f>COUNTIF(E:E,E406)&gt;1</f>
        <v>0</v>
      </c>
    </row>
    <row r="407" spans="1:9" x14ac:dyDescent="0.2">
      <c r="A407" s="2" t="s">
        <v>10</v>
      </c>
      <c r="B407" s="3" t="s">
        <v>562</v>
      </c>
      <c r="C407" s="4" t="s">
        <v>446</v>
      </c>
      <c r="D407" s="4" t="str">
        <f>VLOOKUP(B407,'local electoral areas'!M:N,2,FALSE)</f>
        <v>Macroom</v>
      </c>
      <c r="E407" s="4">
        <v>18202</v>
      </c>
      <c r="F407" s="5">
        <v>211</v>
      </c>
      <c r="G407" t="b">
        <f>COUNTIF(B:B,B407)&gt;1</f>
        <v>0</v>
      </c>
      <c r="I407" t="b">
        <f>COUNTIF(E:E,E407)&gt;1</f>
        <v>0</v>
      </c>
    </row>
    <row r="408" spans="1:9" x14ac:dyDescent="0.2">
      <c r="A408" s="2" t="s">
        <v>10</v>
      </c>
      <c r="B408" s="3" t="s">
        <v>563</v>
      </c>
      <c r="C408" s="4" t="s">
        <v>446</v>
      </c>
      <c r="D408" s="4" t="str">
        <f>VLOOKUP(B408,'local electoral areas'!M:N,2,FALSE)</f>
        <v>Skibbereen – West Cork</v>
      </c>
      <c r="E408" s="4">
        <v>18290</v>
      </c>
      <c r="F408" s="5">
        <v>309</v>
      </c>
      <c r="G408" t="b">
        <f>COUNTIF(B:B,B408)&gt;1</f>
        <v>0</v>
      </c>
      <c r="I408" t="b">
        <f>COUNTIF(E:E,E408)&gt;1</f>
        <v>0</v>
      </c>
    </row>
    <row r="409" spans="1:9" x14ac:dyDescent="0.2">
      <c r="A409" s="2" t="s">
        <v>10</v>
      </c>
      <c r="B409" s="3" t="s">
        <v>564</v>
      </c>
      <c r="C409" s="4" t="s">
        <v>446</v>
      </c>
      <c r="D409" s="4" t="str">
        <f>VLOOKUP(B409,'local electoral areas'!M:N,2,FALSE)</f>
        <v>Fermoy</v>
      </c>
      <c r="E409" s="4">
        <v>18228</v>
      </c>
      <c r="F409" s="5">
        <v>372</v>
      </c>
      <c r="G409" t="b">
        <f>COUNTIF(B:B,B409)&gt;1</f>
        <v>0</v>
      </c>
      <c r="I409" t="b">
        <f>COUNTIF(E:E,E409)&gt;1</f>
        <v>0</v>
      </c>
    </row>
    <row r="410" spans="1:9" x14ac:dyDescent="0.2">
      <c r="A410" s="2" t="s">
        <v>10</v>
      </c>
      <c r="B410" s="3" t="s">
        <v>565</v>
      </c>
      <c r="C410" s="4" t="s">
        <v>446</v>
      </c>
      <c r="D410" s="4" t="str">
        <f>VLOOKUP(B410,'local electoral areas'!M:N,2,FALSE)</f>
        <v>Bantry – West Cork</v>
      </c>
      <c r="E410" s="4">
        <v>18294</v>
      </c>
      <c r="F410" s="5">
        <v>391</v>
      </c>
      <c r="G410" t="b">
        <f>COUNTIF(B:B,B410)&gt;1</f>
        <v>0</v>
      </c>
      <c r="I410" t="b">
        <f>COUNTIF(E:E,E410)&gt;1</f>
        <v>0</v>
      </c>
    </row>
    <row r="411" spans="1:9" x14ac:dyDescent="0.2">
      <c r="A411" s="2" t="s">
        <v>10</v>
      </c>
      <c r="B411" s="3" t="s">
        <v>566</v>
      </c>
      <c r="C411" s="4" t="s">
        <v>446</v>
      </c>
      <c r="D411" s="4" t="str">
        <f>VLOOKUP(B411,'local electoral areas'!M:N,2,FALSE)</f>
        <v>Skibbereen – West Cork</v>
      </c>
      <c r="E411" s="4">
        <v>18060</v>
      </c>
      <c r="F411" s="5">
        <v>2207</v>
      </c>
      <c r="G411" t="b">
        <f>COUNTIF(B:B,B411)&gt;1</f>
        <v>0</v>
      </c>
      <c r="I411" t="b">
        <f>COUNTIF(E:E,E411)&gt;1</f>
        <v>0</v>
      </c>
    </row>
    <row r="412" spans="1:9" x14ac:dyDescent="0.2">
      <c r="A412" s="2" t="s">
        <v>10</v>
      </c>
      <c r="B412" s="3" t="s">
        <v>567</v>
      </c>
      <c r="C412" s="4" t="s">
        <v>446</v>
      </c>
      <c r="D412" s="4" t="str">
        <f>VLOOKUP(B412,'local electoral areas'!M:N,2,FALSE)</f>
        <v>Skibbereen – West Cork</v>
      </c>
      <c r="E412" s="4">
        <v>18001</v>
      </c>
      <c r="F412" s="5">
        <v>4449</v>
      </c>
      <c r="G412" t="b">
        <f>COUNTIF(B:B,B412)&gt;1</f>
        <v>0</v>
      </c>
      <c r="I412" t="b">
        <f>COUNTIF(E:E,E412)&gt;1</f>
        <v>0</v>
      </c>
    </row>
    <row r="413" spans="1:9" x14ac:dyDescent="0.2">
      <c r="A413" s="2" t="s">
        <v>10</v>
      </c>
      <c r="B413" s="3" t="s">
        <v>568</v>
      </c>
      <c r="C413" s="4" t="s">
        <v>446</v>
      </c>
      <c r="D413" s="4" t="str">
        <f>VLOOKUP(B413,'local electoral areas'!M:N,2,FALSE)</f>
        <v>Macroom</v>
      </c>
      <c r="E413" s="4">
        <v>18203</v>
      </c>
      <c r="F413" s="5">
        <v>883</v>
      </c>
      <c r="G413" t="b">
        <f>COUNTIF(B:B,B413)&gt;1</f>
        <v>0</v>
      </c>
      <c r="I413" t="b">
        <f>COUNTIF(E:E,E413)&gt;1</f>
        <v>0</v>
      </c>
    </row>
    <row r="414" spans="1:9" x14ac:dyDescent="0.2">
      <c r="A414" s="2" t="s">
        <v>10</v>
      </c>
      <c r="B414" s="3" t="s">
        <v>569</v>
      </c>
      <c r="C414" s="4" t="s">
        <v>446</v>
      </c>
      <c r="D414" s="4" t="str">
        <f>VLOOKUP(B414,'local electoral areas'!M:N,2,FALSE)</f>
        <v>Kanturk</v>
      </c>
      <c r="E414" s="4">
        <v>18154</v>
      </c>
      <c r="F414" s="5">
        <v>361</v>
      </c>
      <c r="G414" t="b">
        <f>COUNTIF(B:B,B414)&gt;1</f>
        <v>0</v>
      </c>
      <c r="I414" t="b">
        <f>COUNTIF(E:E,E414)&gt;1</f>
        <v>0</v>
      </c>
    </row>
    <row r="415" spans="1:9" x14ac:dyDescent="0.2">
      <c r="A415" s="2" t="s">
        <v>10</v>
      </c>
      <c r="B415" s="3" t="s">
        <v>570</v>
      </c>
      <c r="C415" s="4" t="s">
        <v>446</v>
      </c>
      <c r="D415" s="4" t="str">
        <f>VLOOKUP(B415,'local electoral areas'!M:N,2,FALSE)</f>
        <v>Kanturk</v>
      </c>
      <c r="E415" s="4">
        <v>18155</v>
      </c>
      <c r="F415" s="5">
        <v>151</v>
      </c>
      <c r="G415" t="b">
        <f>COUNTIF(B:B,B415)&gt;1</f>
        <v>0</v>
      </c>
      <c r="I415" t="b">
        <f>COUNTIF(E:E,E415)&gt;1</f>
        <v>0</v>
      </c>
    </row>
    <row r="416" spans="1:9" x14ac:dyDescent="0.2">
      <c r="A416" s="2" t="s">
        <v>10</v>
      </c>
      <c r="B416" s="3" t="s">
        <v>571</v>
      </c>
      <c r="C416" s="4" t="s">
        <v>446</v>
      </c>
      <c r="D416" s="4" t="str">
        <f>VLOOKUP(B416,'local electoral areas'!M:N,2,FALSE)</f>
        <v>Kanturk</v>
      </c>
      <c r="E416" s="4">
        <v>18156</v>
      </c>
      <c r="F416" s="5">
        <v>296</v>
      </c>
      <c r="G416" t="b">
        <f>COUNTIF(B:B,B416)&gt;1</f>
        <v>0</v>
      </c>
      <c r="I416" t="b">
        <f>COUNTIF(E:E,E416)&gt;1</f>
        <v>0</v>
      </c>
    </row>
    <row r="417" spans="1:9" x14ac:dyDescent="0.2">
      <c r="A417" s="2" t="s">
        <v>10</v>
      </c>
      <c r="B417" s="3" t="s">
        <v>572</v>
      </c>
      <c r="C417" s="4" t="s">
        <v>446</v>
      </c>
      <c r="D417" s="4" t="s">
        <v>452</v>
      </c>
      <c r="E417" s="4">
        <v>18204</v>
      </c>
      <c r="F417" s="5">
        <v>599</v>
      </c>
      <c r="G417" t="b">
        <f>COUNTIF(B:B,B417)&gt;1</f>
        <v>0</v>
      </c>
      <c r="I417" t="b">
        <f>COUNTIF(E:E,E417)&gt;1</f>
        <v>0</v>
      </c>
    </row>
    <row r="418" spans="1:9" x14ac:dyDescent="0.2">
      <c r="A418" s="2" t="s">
        <v>10</v>
      </c>
      <c r="B418" s="3" t="s">
        <v>573</v>
      </c>
      <c r="C418" s="4" t="s">
        <v>446</v>
      </c>
      <c r="D418" s="4" t="str">
        <f>VLOOKUP(B418,'local electoral areas'!M:N,2,FALSE)</f>
        <v>Midleton</v>
      </c>
      <c r="E418" s="4">
        <v>18251</v>
      </c>
      <c r="F418" s="5">
        <v>217</v>
      </c>
      <c r="G418" t="b">
        <f>COUNTIF(B:B,B418)&gt;1</f>
        <v>0</v>
      </c>
      <c r="I418" t="b">
        <f>COUNTIF(E:E,E418)&gt;1</f>
        <v>0</v>
      </c>
    </row>
    <row r="419" spans="1:9" x14ac:dyDescent="0.2">
      <c r="A419" s="2" t="s">
        <v>10</v>
      </c>
      <c r="B419" s="3" t="s">
        <v>574</v>
      </c>
      <c r="C419" s="4" t="s">
        <v>446</v>
      </c>
      <c r="D419" s="4" t="str">
        <f>VLOOKUP(B419,'local electoral areas'!M:N,2,FALSE)</f>
        <v>Midleton</v>
      </c>
      <c r="E419" s="4">
        <v>18321</v>
      </c>
      <c r="F419" s="5">
        <v>1230</v>
      </c>
      <c r="G419" t="b">
        <f>COUNTIF(B:B,B419)&gt;1</f>
        <v>0</v>
      </c>
      <c r="I419" t="b">
        <f>COUNTIF(E:E,E419)&gt;1</f>
        <v>0</v>
      </c>
    </row>
    <row r="420" spans="1:9" x14ac:dyDescent="0.2">
      <c r="A420" s="2" t="s">
        <v>10</v>
      </c>
      <c r="B420" s="3" t="s">
        <v>575</v>
      </c>
      <c r="C420" s="4" t="s">
        <v>446</v>
      </c>
      <c r="D420" s="4" t="str">
        <f>VLOOKUP(B420,'local electoral areas'!M:N,2,FALSE)</f>
        <v>Skibbereen – West Cork</v>
      </c>
      <c r="E420" s="4">
        <v>18295</v>
      </c>
      <c r="F420" s="5">
        <v>380</v>
      </c>
      <c r="G420" t="b">
        <f>COUNTIF(B:B,B420)&gt;1</f>
        <v>1</v>
      </c>
      <c r="I420" t="b">
        <f>COUNTIF(E:E,E420)&gt;1</f>
        <v>0</v>
      </c>
    </row>
    <row r="421" spans="1:9" x14ac:dyDescent="0.2">
      <c r="A421" s="2" t="s">
        <v>10</v>
      </c>
      <c r="B421" s="3" t="s">
        <v>576</v>
      </c>
      <c r="C421" s="4" t="s">
        <v>446</v>
      </c>
      <c r="D421" s="4" t="str">
        <f>VLOOKUP(B421,'local electoral areas'!M:N,2,FALSE)</f>
        <v>Midleton</v>
      </c>
      <c r="E421" s="4">
        <v>18252</v>
      </c>
      <c r="F421" s="5">
        <v>4711</v>
      </c>
      <c r="G421" t="b">
        <f>COUNTIF(B:B,B421)&gt;1</f>
        <v>0</v>
      </c>
      <c r="I421" t="b">
        <f>COUNTIF(E:E,E421)&gt;1</f>
        <v>0</v>
      </c>
    </row>
    <row r="422" spans="1:9" x14ac:dyDescent="0.2">
      <c r="A422" s="2" t="s">
        <v>10</v>
      </c>
      <c r="B422" s="3" t="s">
        <v>577</v>
      </c>
      <c r="C422" s="4" t="s">
        <v>446</v>
      </c>
      <c r="D422" s="4" t="str">
        <f>VLOOKUP(B422,'local electoral areas'!M:N,2,FALSE)</f>
        <v>Cobh</v>
      </c>
      <c r="E422" s="4">
        <v>18085</v>
      </c>
      <c r="F422" s="5">
        <v>9010</v>
      </c>
      <c r="G422" t="b">
        <f>COUNTIF(B:B,B422)&gt;1</f>
        <v>0</v>
      </c>
      <c r="I422" t="b">
        <f>COUNTIF(E:E,E422)&gt;1</f>
        <v>0</v>
      </c>
    </row>
    <row r="423" spans="1:9" x14ac:dyDescent="0.2">
      <c r="A423" s="2" t="s">
        <v>10</v>
      </c>
      <c r="B423" s="3" t="s">
        <v>578</v>
      </c>
      <c r="C423" s="4" t="s">
        <v>446</v>
      </c>
      <c r="D423" s="4" t="str">
        <f>VLOOKUP(B423,'local electoral areas'!M:N,2,FALSE)</f>
        <v>Cobh</v>
      </c>
      <c r="E423" s="4">
        <v>18002</v>
      </c>
      <c r="F423" s="5">
        <v>6920</v>
      </c>
      <c r="G423" t="b">
        <f>COUNTIF(B:B,B423)&gt;1</f>
        <v>0</v>
      </c>
      <c r="I423" t="b">
        <f>COUNTIF(E:E,E423)&gt;1</f>
        <v>0</v>
      </c>
    </row>
    <row r="424" spans="1:9" x14ac:dyDescent="0.2">
      <c r="A424" s="2" t="s">
        <v>10</v>
      </c>
      <c r="B424" s="3" t="s">
        <v>579</v>
      </c>
      <c r="C424" s="4" t="s">
        <v>467</v>
      </c>
      <c r="D424" s="4" t="str">
        <f>VLOOKUP(B424,'local electoral areas'!BY:BZ,2,FALSE)</f>
        <v>Cork City North West</v>
      </c>
      <c r="E424" s="4">
        <v>17019</v>
      </c>
      <c r="F424" s="5">
        <v>1056</v>
      </c>
      <c r="G424" t="b">
        <f>COUNTIF(B:B,B424)&gt;1</f>
        <v>0</v>
      </c>
      <c r="H424" t="s">
        <v>120</v>
      </c>
      <c r="I424" t="b">
        <f>COUNTIF(E:E,E424)&gt;1</f>
        <v>0</v>
      </c>
    </row>
    <row r="425" spans="1:9" x14ac:dyDescent="0.2">
      <c r="A425" s="2" t="s">
        <v>10</v>
      </c>
      <c r="B425" s="3" t="s">
        <v>580</v>
      </c>
      <c r="C425" s="4" t="s">
        <v>446</v>
      </c>
      <c r="D425" s="4" t="str">
        <f>VLOOKUP(B425,'local electoral areas'!M:N,2,FALSE)</f>
        <v>Bantry – West Cork</v>
      </c>
      <c r="E425" s="4">
        <v>18311</v>
      </c>
      <c r="F425" s="5">
        <v>220</v>
      </c>
      <c r="G425" t="b">
        <f>COUNTIF(B:B,B425)&gt;1</f>
        <v>0</v>
      </c>
      <c r="I425" t="b">
        <f>COUNTIF(E:E,E425)&gt;1</f>
        <v>0</v>
      </c>
    </row>
    <row r="426" spans="1:9" x14ac:dyDescent="0.2">
      <c r="A426" s="2" t="s">
        <v>10</v>
      </c>
      <c r="B426" s="3" t="s">
        <v>581</v>
      </c>
      <c r="C426" s="4" t="s">
        <v>446</v>
      </c>
      <c r="D426" s="4" t="str">
        <f>VLOOKUP(B426,'local electoral areas'!M:N,2,FALSE)</f>
        <v>Kanturk</v>
      </c>
      <c r="E426" s="4">
        <v>18157</v>
      </c>
      <c r="F426" s="5">
        <v>401</v>
      </c>
      <c r="G426" t="b">
        <f>COUNTIF(B:B,B426)&gt;1</f>
        <v>0</v>
      </c>
      <c r="I426" t="b">
        <f>COUNTIF(E:E,E426)&gt;1</f>
        <v>0</v>
      </c>
    </row>
    <row r="427" spans="1:9" x14ac:dyDescent="0.2">
      <c r="A427" s="2" t="s">
        <v>10</v>
      </c>
      <c r="B427" s="3" t="s">
        <v>582</v>
      </c>
      <c r="C427" s="4" t="s">
        <v>446</v>
      </c>
      <c r="D427" s="4" t="str">
        <f>VLOOKUP(B427,'local electoral areas'!M:N,2,FALSE)</f>
        <v>Skibbereen – West Cork</v>
      </c>
      <c r="E427" s="4">
        <v>18061</v>
      </c>
      <c r="F427" s="5">
        <v>698</v>
      </c>
      <c r="G427" t="b">
        <f>COUNTIF(B:B,B427)&gt;1</f>
        <v>1</v>
      </c>
      <c r="I427" t="b">
        <f>COUNTIF(E:E,E427)&gt;1</f>
        <v>0</v>
      </c>
    </row>
    <row r="428" spans="1:9" x14ac:dyDescent="0.2">
      <c r="A428" s="2" t="s">
        <v>10</v>
      </c>
      <c r="B428" s="3" t="s">
        <v>583</v>
      </c>
      <c r="C428" s="4" t="s">
        <v>446</v>
      </c>
      <c r="D428" s="4" t="str">
        <f>VLOOKUP(B428,'local electoral areas'!M:N,2,FALSE)</f>
        <v>Fermoy</v>
      </c>
      <c r="E428" s="4">
        <v>18129</v>
      </c>
      <c r="F428" s="5">
        <v>1201</v>
      </c>
      <c r="G428" t="b">
        <f>COUNTIF(B:B,B428)&gt;1</f>
        <v>1</v>
      </c>
      <c r="I428" t="b">
        <f>COUNTIF(E:E,E428)&gt;1</f>
        <v>0</v>
      </c>
    </row>
    <row r="429" spans="1:9" x14ac:dyDescent="0.2">
      <c r="A429" s="2" t="s">
        <v>10</v>
      </c>
      <c r="B429" s="3" t="s">
        <v>584</v>
      </c>
      <c r="C429" s="4" t="s">
        <v>446</v>
      </c>
      <c r="D429" s="4" t="str">
        <f>VLOOKUP(B429,'local electoral areas'!M:N,2,FALSE)</f>
        <v>Bandon – Kinsale</v>
      </c>
      <c r="E429" s="4">
        <v>18184</v>
      </c>
      <c r="F429" s="5">
        <v>460</v>
      </c>
      <c r="G429" t="b">
        <f>COUNTIF(B:B,B429)&gt;1</f>
        <v>0</v>
      </c>
      <c r="I429" t="b">
        <f>COUNTIF(E:E,E429)&gt;1</f>
        <v>0</v>
      </c>
    </row>
    <row r="430" spans="1:9" x14ac:dyDescent="0.2">
      <c r="A430" s="2" t="s">
        <v>10</v>
      </c>
      <c r="B430" s="3" t="s">
        <v>585</v>
      </c>
      <c r="C430" s="4" t="s">
        <v>446</v>
      </c>
      <c r="D430" s="4" t="str">
        <f>VLOOKUP(B430,'local electoral areas'!M:N,2,FALSE)</f>
        <v>Skibbereen – West Cork</v>
      </c>
      <c r="E430" s="4">
        <v>18112</v>
      </c>
      <c r="F430" s="5">
        <v>441</v>
      </c>
      <c r="G430" t="b">
        <f>COUNTIF(B:B,B430)&gt;1</f>
        <v>0</v>
      </c>
      <c r="I430" t="b">
        <f>COUNTIF(E:E,E430)&gt;1</f>
        <v>0</v>
      </c>
    </row>
    <row r="431" spans="1:9" x14ac:dyDescent="0.2">
      <c r="A431" s="2" t="s">
        <v>10</v>
      </c>
      <c r="B431" s="3" t="s">
        <v>586</v>
      </c>
      <c r="C431" s="4" t="s">
        <v>446</v>
      </c>
      <c r="D431" s="4" t="str">
        <f>VLOOKUP(B431,'local electoral areas'!M:N,2,FALSE)</f>
        <v>Macroom</v>
      </c>
      <c r="E431" s="4">
        <v>18266</v>
      </c>
      <c r="F431" s="5">
        <v>1009</v>
      </c>
      <c r="G431" t="b">
        <f>COUNTIF(B:B,B431)&gt;1</f>
        <v>0</v>
      </c>
      <c r="I431" t="b">
        <f>COUNTIF(E:E,E431)&gt;1</f>
        <v>0</v>
      </c>
    </row>
    <row r="432" spans="1:9" x14ac:dyDescent="0.2">
      <c r="A432" s="2" t="s">
        <v>10</v>
      </c>
      <c r="B432" s="3" t="s">
        <v>587</v>
      </c>
      <c r="C432" s="4" t="s">
        <v>446</v>
      </c>
      <c r="D432" s="4" t="str">
        <f>VLOOKUP(B432,'local electoral areas'!M:N,2,FALSE)</f>
        <v>Midleton</v>
      </c>
      <c r="E432" s="4">
        <v>18253</v>
      </c>
      <c r="F432" s="5">
        <v>2733</v>
      </c>
      <c r="G432" t="b">
        <f>COUNTIF(B:B,B432)&gt;1</f>
        <v>0</v>
      </c>
      <c r="I432" t="b">
        <f>COUNTIF(E:E,E432)&gt;1</f>
        <v>0</v>
      </c>
    </row>
    <row r="433" spans="1:9" x14ac:dyDescent="0.2">
      <c r="A433" s="2" t="s">
        <v>10</v>
      </c>
      <c r="B433" s="3" t="s">
        <v>588</v>
      </c>
      <c r="C433" s="4" t="s">
        <v>446</v>
      </c>
      <c r="D433" s="4" t="str">
        <f>VLOOKUP(B433,'local electoral areas'!M:N,2,FALSE)</f>
        <v>Bantry – West Cork</v>
      </c>
      <c r="E433" s="4">
        <v>18049</v>
      </c>
      <c r="F433" s="5">
        <v>588</v>
      </c>
      <c r="G433" t="b">
        <f>COUNTIF(B:B,B433)&gt;1</f>
        <v>0</v>
      </c>
      <c r="I433" t="b">
        <f>COUNTIF(E:E,E433)&gt;1</f>
        <v>0</v>
      </c>
    </row>
    <row r="434" spans="1:9" x14ac:dyDescent="0.2">
      <c r="A434" s="2" t="s">
        <v>10</v>
      </c>
      <c r="B434" s="3" t="s">
        <v>589</v>
      </c>
      <c r="C434" s="4" t="s">
        <v>446</v>
      </c>
      <c r="D434" s="4" t="str">
        <f>VLOOKUP(B434,'local electoral areas'!M:N,2,FALSE)</f>
        <v>Bandon – Kinsale</v>
      </c>
      <c r="E434" s="4">
        <v>18062</v>
      </c>
      <c r="F434" s="5">
        <v>914</v>
      </c>
      <c r="G434" t="b">
        <f>COUNTIF(B:B,B434)&gt;1</f>
        <v>0</v>
      </c>
      <c r="I434" t="b">
        <f>COUNTIF(E:E,E434)&gt;1</f>
        <v>0</v>
      </c>
    </row>
    <row r="435" spans="1:9" x14ac:dyDescent="0.2">
      <c r="A435" s="2" t="s">
        <v>10</v>
      </c>
      <c r="B435" s="3" t="s">
        <v>590</v>
      </c>
      <c r="C435" s="4" t="s">
        <v>446</v>
      </c>
      <c r="D435" s="4" t="str">
        <f>VLOOKUP(B435,'local electoral areas'!M:N,2,FALSE)</f>
        <v>Kanturk</v>
      </c>
      <c r="E435" s="4">
        <v>18267</v>
      </c>
      <c r="F435" s="5">
        <v>208</v>
      </c>
      <c r="G435" t="b">
        <f>COUNTIF(B:B,B435)&gt;1</f>
        <v>0</v>
      </c>
      <c r="I435" t="b">
        <f>COUNTIF(E:E,E435)&gt;1</f>
        <v>0</v>
      </c>
    </row>
    <row r="436" spans="1:9" x14ac:dyDescent="0.2">
      <c r="A436" s="2" t="s">
        <v>10</v>
      </c>
      <c r="B436" s="3" t="s">
        <v>591</v>
      </c>
      <c r="C436" s="4" t="s">
        <v>446</v>
      </c>
      <c r="D436" s="4" t="str">
        <f>VLOOKUP(B436,'local electoral areas'!M:N,2,FALSE)</f>
        <v>Bantry – West Cork</v>
      </c>
      <c r="E436" s="4">
        <v>18312</v>
      </c>
      <c r="F436" s="5">
        <v>202</v>
      </c>
      <c r="G436" t="b">
        <f>COUNTIF(B:B,B436)&gt;1</f>
        <v>0</v>
      </c>
      <c r="I436" t="b">
        <f>COUNTIF(E:E,E436)&gt;1</f>
        <v>0</v>
      </c>
    </row>
    <row r="437" spans="1:9" x14ac:dyDescent="0.2">
      <c r="A437" s="2" t="s">
        <v>10</v>
      </c>
      <c r="B437" s="3" t="s">
        <v>592</v>
      </c>
      <c r="C437" s="4" t="s">
        <v>446</v>
      </c>
      <c r="D437" s="4" t="s">
        <v>593</v>
      </c>
      <c r="E437" s="4">
        <v>18185</v>
      </c>
      <c r="F437" s="5">
        <v>581</v>
      </c>
      <c r="G437" t="b">
        <f>COUNTIF(B:B,B437)&gt;1</f>
        <v>1</v>
      </c>
      <c r="I437" t="b">
        <f>COUNTIF(E:E,E437)&gt;1</f>
        <v>0</v>
      </c>
    </row>
    <row r="438" spans="1:9" x14ac:dyDescent="0.2">
      <c r="A438" s="2" t="s">
        <v>10</v>
      </c>
      <c r="B438" s="3" t="s">
        <v>592</v>
      </c>
      <c r="C438" s="4" t="s">
        <v>446</v>
      </c>
      <c r="D438" s="4" t="s">
        <v>594</v>
      </c>
      <c r="E438" s="4">
        <v>18268</v>
      </c>
      <c r="F438" s="5">
        <v>448</v>
      </c>
      <c r="G438" t="b">
        <f>COUNTIF(B:B,B438)&gt;1</f>
        <v>1</v>
      </c>
      <c r="I438" t="b">
        <f>COUNTIF(E:E,E438)&gt;1</f>
        <v>0</v>
      </c>
    </row>
    <row r="439" spans="1:9" x14ac:dyDescent="0.2">
      <c r="A439" s="2" t="s">
        <v>10</v>
      </c>
      <c r="B439" s="3" t="s">
        <v>595</v>
      </c>
      <c r="C439" s="4" t="s">
        <v>446</v>
      </c>
      <c r="D439" s="4" t="str">
        <f>VLOOKUP(B439,'local electoral areas'!M:N,2,FALSE)</f>
        <v>Fermoy</v>
      </c>
      <c r="E439" s="4">
        <v>18130</v>
      </c>
      <c r="F439" s="5">
        <v>421</v>
      </c>
      <c r="G439" t="b">
        <f>COUNTIF(B:B,B439)&gt;1</f>
        <v>0</v>
      </c>
      <c r="I439" t="b">
        <f>COUNTIF(E:E,E439)&gt;1</f>
        <v>0</v>
      </c>
    </row>
    <row r="440" spans="1:9" x14ac:dyDescent="0.2">
      <c r="A440" s="2" t="s">
        <v>10</v>
      </c>
      <c r="B440" s="3" t="s">
        <v>596</v>
      </c>
      <c r="C440" s="4" t="s">
        <v>446</v>
      </c>
      <c r="D440" s="4" t="str">
        <f>VLOOKUP(B440,'local electoral areas'!M:N,2,FALSE)</f>
        <v>Bantry – West Cork</v>
      </c>
      <c r="E440" s="4">
        <v>18050</v>
      </c>
      <c r="F440" s="5">
        <v>430</v>
      </c>
      <c r="G440" t="b">
        <f>COUNTIF(B:B,B440)&gt;1</f>
        <v>0</v>
      </c>
      <c r="I440" t="b">
        <f>COUNTIF(E:E,E440)&gt;1</f>
        <v>0</v>
      </c>
    </row>
    <row r="441" spans="1:9" x14ac:dyDescent="0.2">
      <c r="A441" s="2" t="s">
        <v>10</v>
      </c>
      <c r="B441" s="3" t="s">
        <v>336</v>
      </c>
      <c r="C441" s="4" t="s">
        <v>446</v>
      </c>
      <c r="D441" s="4" t="str">
        <f>VLOOKUP(B441,'local electoral areas'!M:N,2,FALSE)</f>
        <v>Midleton</v>
      </c>
      <c r="E441" s="4">
        <v>18254</v>
      </c>
      <c r="F441" s="5">
        <v>263</v>
      </c>
      <c r="G441" t="b">
        <f>COUNTIF(B:B,B441)&gt;1</f>
        <v>1</v>
      </c>
      <c r="I441" t="b">
        <f>COUNTIF(E:E,E441)&gt;1</f>
        <v>0</v>
      </c>
    </row>
    <row r="442" spans="1:9" x14ac:dyDescent="0.2">
      <c r="A442" s="2" t="s">
        <v>10</v>
      </c>
      <c r="B442" s="3" t="s">
        <v>597</v>
      </c>
      <c r="C442" s="4" t="s">
        <v>446</v>
      </c>
      <c r="D442" s="4" t="str">
        <f>VLOOKUP(B442,'local electoral areas'!M:N,2,FALSE)</f>
        <v>Kanturk</v>
      </c>
      <c r="E442" s="4">
        <v>18269</v>
      </c>
      <c r="F442" s="5">
        <v>230</v>
      </c>
      <c r="G442" t="b">
        <f>COUNTIF(B:B,B442)&gt;1</f>
        <v>0</v>
      </c>
      <c r="I442" t="b">
        <f>COUNTIF(E:E,E442)&gt;1</f>
        <v>0</v>
      </c>
    </row>
    <row r="443" spans="1:9" x14ac:dyDescent="0.2">
      <c r="A443" s="2" t="s">
        <v>10</v>
      </c>
      <c r="B443" s="3" t="s">
        <v>598</v>
      </c>
      <c r="C443" s="4" t="s">
        <v>446</v>
      </c>
      <c r="D443" s="4" t="str">
        <f>VLOOKUP(B443,'local electoral areas'!M:N,2,FALSE)</f>
        <v>Skibbereen – West Cork</v>
      </c>
      <c r="E443" s="4">
        <v>18063</v>
      </c>
      <c r="F443" s="5">
        <v>547</v>
      </c>
      <c r="G443" t="b">
        <f>COUNTIF(B:B,B443)&gt;1</f>
        <v>1</v>
      </c>
      <c r="I443" t="b">
        <f>COUNTIF(E:E,E443)&gt;1</f>
        <v>0</v>
      </c>
    </row>
    <row r="444" spans="1:9" x14ac:dyDescent="0.2">
      <c r="A444" s="2" t="s">
        <v>10</v>
      </c>
      <c r="B444" s="3" t="s">
        <v>599</v>
      </c>
      <c r="C444" s="4" t="s">
        <v>446</v>
      </c>
      <c r="D444" s="4" t="str">
        <f>VLOOKUP(B444,'local electoral areas'!M:N,2,FALSE)</f>
        <v>Fermoy</v>
      </c>
      <c r="E444" s="4">
        <v>18278</v>
      </c>
      <c r="F444" s="5">
        <v>532</v>
      </c>
      <c r="G444" t="b">
        <f>COUNTIF(B:B,B444)&gt;1</f>
        <v>0</v>
      </c>
      <c r="I444" t="b">
        <f>COUNTIF(E:E,E444)&gt;1</f>
        <v>0</v>
      </c>
    </row>
    <row r="445" spans="1:9" x14ac:dyDescent="0.2">
      <c r="A445" s="2" t="s">
        <v>10</v>
      </c>
      <c r="B445" s="3" t="s">
        <v>600</v>
      </c>
      <c r="C445" s="4" t="s">
        <v>446</v>
      </c>
      <c r="D445" s="4" t="str">
        <f>VLOOKUP(B445,'local electoral areas'!M:N,2,FALSE)</f>
        <v>Macroom</v>
      </c>
      <c r="E445" s="4">
        <v>18205</v>
      </c>
      <c r="F445" s="5">
        <v>247</v>
      </c>
      <c r="G445" t="b">
        <f>COUNTIF(B:B,B445)&gt;1</f>
        <v>0</v>
      </c>
      <c r="I445" t="b">
        <f>COUNTIF(E:E,E445)&gt;1</f>
        <v>0</v>
      </c>
    </row>
    <row r="446" spans="1:9" x14ac:dyDescent="0.2">
      <c r="A446" s="2" t="s">
        <v>10</v>
      </c>
      <c r="B446" s="3" t="s">
        <v>601</v>
      </c>
      <c r="C446" s="4" t="s">
        <v>446</v>
      </c>
      <c r="D446" s="4" t="str">
        <f>VLOOKUP(B446,'local electoral areas'!M:N,2,FALSE)</f>
        <v>Fermoy</v>
      </c>
      <c r="E446" s="4">
        <v>18229</v>
      </c>
      <c r="F446" s="5">
        <v>1539</v>
      </c>
      <c r="G446" t="b">
        <f>COUNTIF(B:B,B446)&gt;1</f>
        <v>0</v>
      </c>
      <c r="I446" t="b">
        <f>COUNTIF(E:E,E446)&gt;1</f>
        <v>0</v>
      </c>
    </row>
    <row r="447" spans="1:9" x14ac:dyDescent="0.2">
      <c r="A447" s="2" t="s">
        <v>10</v>
      </c>
      <c r="B447" s="3" t="s">
        <v>602</v>
      </c>
      <c r="C447" s="4" t="s">
        <v>446</v>
      </c>
      <c r="D447" s="4" t="str">
        <f>VLOOKUP(B447,'local electoral areas'!M:N,2,FALSE)</f>
        <v>Kanturk</v>
      </c>
      <c r="E447" s="4">
        <v>18270</v>
      </c>
      <c r="F447" s="5">
        <v>470</v>
      </c>
      <c r="G447" t="b">
        <f>COUNTIF(B:B,B447)&gt;1</f>
        <v>0</v>
      </c>
      <c r="I447" t="b">
        <f>COUNTIF(E:E,E447)&gt;1</f>
        <v>0</v>
      </c>
    </row>
    <row r="448" spans="1:9" x14ac:dyDescent="0.2">
      <c r="A448" s="2" t="s">
        <v>10</v>
      </c>
      <c r="B448" s="3" t="s">
        <v>603</v>
      </c>
      <c r="C448" s="4" t="s">
        <v>446</v>
      </c>
      <c r="D448" s="4" t="str">
        <f>VLOOKUP(B448,'local electoral areas'!M:N,2,FALSE)</f>
        <v>Bantry – West Cork</v>
      </c>
      <c r="E448" s="4">
        <v>18035</v>
      </c>
      <c r="F448" s="5">
        <v>261</v>
      </c>
      <c r="G448" t="b">
        <f>COUNTIF(B:B,B448)&gt;1</f>
        <v>0</v>
      </c>
      <c r="I448" t="b">
        <f>COUNTIF(E:E,E448)&gt;1</f>
        <v>0</v>
      </c>
    </row>
    <row r="449" spans="1:9" x14ac:dyDescent="0.2">
      <c r="A449" s="2" t="s">
        <v>10</v>
      </c>
      <c r="B449" s="3" t="s">
        <v>89</v>
      </c>
      <c r="C449" s="4" t="s">
        <v>463</v>
      </c>
      <c r="D449" s="4" t="s">
        <v>604</v>
      </c>
      <c r="E449" s="4">
        <v>18086</v>
      </c>
      <c r="F449" s="5">
        <v>22339</v>
      </c>
      <c r="G449" t="b">
        <f>COUNTIF(B:B,B449)&gt;1</f>
        <v>0</v>
      </c>
      <c r="I449" t="b">
        <f>COUNTIF(E:E,E449)&gt;1</f>
        <v>0</v>
      </c>
    </row>
    <row r="450" spans="1:9" x14ac:dyDescent="0.2">
      <c r="A450" s="2" t="s">
        <v>10</v>
      </c>
      <c r="B450" s="3" t="s">
        <v>605</v>
      </c>
      <c r="C450" s="4" t="s">
        <v>446</v>
      </c>
      <c r="D450" s="4" t="s">
        <v>606</v>
      </c>
      <c r="E450" s="4">
        <v>18296</v>
      </c>
      <c r="F450" s="5">
        <v>391</v>
      </c>
      <c r="G450" t="b">
        <f>COUNTIF(B:B,B450)&gt;1</f>
        <v>1</v>
      </c>
      <c r="I450" t="b">
        <f>COUNTIF(E:E,E450)&gt;1</f>
        <v>0</v>
      </c>
    </row>
    <row r="451" spans="1:9" x14ac:dyDescent="0.2">
      <c r="A451" s="2" t="s">
        <v>10</v>
      </c>
      <c r="B451" s="3" t="s">
        <v>605</v>
      </c>
      <c r="C451" s="4" t="s">
        <v>446</v>
      </c>
      <c r="D451" s="4" t="s">
        <v>606</v>
      </c>
      <c r="E451" s="4">
        <v>18113</v>
      </c>
      <c r="F451" s="5">
        <v>269</v>
      </c>
      <c r="G451" t="b">
        <f>COUNTIF(B:B,B451)&gt;1</f>
        <v>1</v>
      </c>
      <c r="I451" t="b">
        <f>COUNTIF(E:E,E451)&gt;1</f>
        <v>0</v>
      </c>
    </row>
    <row r="452" spans="1:9" x14ac:dyDescent="0.2">
      <c r="A452" s="2" t="s">
        <v>10</v>
      </c>
      <c r="B452" s="3" t="s">
        <v>607</v>
      </c>
      <c r="C452" s="4" t="s">
        <v>446</v>
      </c>
      <c r="D452" s="4" t="s">
        <v>452</v>
      </c>
      <c r="E452" s="4">
        <v>18087</v>
      </c>
      <c r="F452" s="5">
        <v>1625</v>
      </c>
      <c r="G452" t="b">
        <f>COUNTIF(B:B,B452)&gt;1</f>
        <v>0</v>
      </c>
      <c r="H452" t="s">
        <v>120</v>
      </c>
      <c r="I452" t="b">
        <f>COUNTIF(E:E,E452)&gt;1</f>
        <v>0</v>
      </c>
    </row>
    <row r="453" spans="1:9" x14ac:dyDescent="0.2">
      <c r="A453" s="2" t="s">
        <v>10</v>
      </c>
      <c r="B453" s="3" t="s">
        <v>608</v>
      </c>
      <c r="C453" s="4" t="s">
        <v>446</v>
      </c>
      <c r="D453" s="4" t="str">
        <f>VLOOKUP(B453,'local electoral areas'!M:N,2,FALSE)</f>
        <v>Macroom</v>
      </c>
      <c r="E453" s="4">
        <v>18271</v>
      </c>
      <c r="F453" s="5">
        <v>1999</v>
      </c>
      <c r="G453" t="b">
        <f>COUNTIF(B:B,B453)&gt;1</f>
        <v>0</v>
      </c>
      <c r="I453" t="b">
        <f>COUNTIF(E:E,E453)&gt;1</f>
        <v>0</v>
      </c>
    </row>
    <row r="454" spans="1:9" x14ac:dyDescent="0.2">
      <c r="A454" s="2" t="s">
        <v>10</v>
      </c>
      <c r="B454" s="3" t="s">
        <v>609</v>
      </c>
      <c r="C454" s="4" t="s">
        <v>446</v>
      </c>
      <c r="D454" s="4" t="str">
        <f>VLOOKUP(B454,'local electoral areas'!M:N,2,FALSE)</f>
        <v>Bantry – West Cork</v>
      </c>
      <c r="E454" s="4">
        <v>18297</v>
      </c>
      <c r="F454" s="5">
        <v>287</v>
      </c>
      <c r="G454" t="b">
        <f>COUNTIF(B:B,B454)&gt;1</f>
        <v>0</v>
      </c>
      <c r="I454" t="b">
        <f>COUNTIF(E:E,E454)&gt;1</f>
        <v>0</v>
      </c>
    </row>
    <row r="455" spans="1:9" x14ac:dyDescent="0.2">
      <c r="A455" s="2" t="s">
        <v>10</v>
      </c>
      <c r="B455" s="3" t="s">
        <v>610</v>
      </c>
      <c r="C455" s="4" t="s">
        <v>446</v>
      </c>
      <c r="D455" s="4" t="str">
        <f>VLOOKUP(B455,'local electoral areas'!M:N,2,FALSE)</f>
        <v>Bantry – West Cork</v>
      </c>
      <c r="E455" s="4">
        <v>18298</v>
      </c>
      <c r="F455" s="5">
        <v>625</v>
      </c>
      <c r="G455" t="b">
        <f>COUNTIF(B:B,B455)&gt;1</f>
        <v>0</v>
      </c>
      <c r="I455" t="b">
        <f>COUNTIF(E:E,E455)&gt;1</f>
        <v>0</v>
      </c>
    </row>
    <row r="456" spans="1:9" x14ac:dyDescent="0.2">
      <c r="A456" s="2" t="s">
        <v>10</v>
      </c>
      <c r="B456" s="3" t="s">
        <v>611</v>
      </c>
      <c r="C456" s="4" t="s">
        <v>446</v>
      </c>
      <c r="D456" s="4" t="str">
        <f>VLOOKUP(B456,'local electoral areas'!M:N,2,FALSE)</f>
        <v>Kanturk</v>
      </c>
      <c r="E456" s="4">
        <v>18158</v>
      </c>
      <c r="F456" s="5">
        <v>602</v>
      </c>
      <c r="G456" t="b">
        <f>COUNTIF(B:B,B456)&gt;1</f>
        <v>0</v>
      </c>
      <c r="I456" t="b">
        <f>COUNTIF(E:E,E456)&gt;1</f>
        <v>0</v>
      </c>
    </row>
    <row r="457" spans="1:9" x14ac:dyDescent="0.2">
      <c r="A457" s="2" t="s">
        <v>10</v>
      </c>
      <c r="B457" s="3" t="s">
        <v>612</v>
      </c>
      <c r="C457" s="4" t="s">
        <v>446</v>
      </c>
      <c r="D457" s="4" t="str">
        <f>VLOOKUP(B457,'local electoral areas'!M:N,2,FALSE)</f>
        <v>Mallow</v>
      </c>
      <c r="E457" s="4">
        <v>18230</v>
      </c>
      <c r="F457" s="5">
        <v>3038</v>
      </c>
      <c r="G457" t="b">
        <f>COUNTIF(B:B,B457)&gt;1</f>
        <v>1</v>
      </c>
      <c r="I457" t="b">
        <f>COUNTIF(E:E,E457)&gt;1</f>
        <v>0</v>
      </c>
    </row>
    <row r="458" spans="1:9" x14ac:dyDescent="0.2">
      <c r="A458" s="2" t="s">
        <v>10</v>
      </c>
      <c r="B458" s="3" t="s">
        <v>613</v>
      </c>
      <c r="C458" s="4" t="s">
        <v>446</v>
      </c>
      <c r="D458" s="4" t="str">
        <f>VLOOKUP(B458,'local electoral areas'!M:N,2,FALSE)</f>
        <v>Bantry – West Cork</v>
      </c>
      <c r="E458" s="4">
        <v>18313</v>
      </c>
      <c r="F458" s="5">
        <v>188</v>
      </c>
      <c r="G458" t="b">
        <f>COUNTIF(B:B,B458)&gt;1</f>
        <v>0</v>
      </c>
      <c r="I458" t="b">
        <f>COUNTIF(E:E,E458)&gt;1</f>
        <v>0</v>
      </c>
    </row>
    <row r="459" spans="1:9" x14ac:dyDescent="0.2">
      <c r="A459" s="2" t="s">
        <v>10</v>
      </c>
      <c r="B459" s="3" t="s">
        <v>614</v>
      </c>
      <c r="C459" s="4" t="s">
        <v>446</v>
      </c>
      <c r="D459" s="4" t="str">
        <f>VLOOKUP(B459,'local electoral areas'!M:N,2,FALSE)</f>
        <v>Carrigaline</v>
      </c>
      <c r="E459" s="4">
        <v>18088</v>
      </c>
      <c r="F459" s="5">
        <v>1727</v>
      </c>
      <c r="G459" t="b">
        <f>COUNTIF(B:B,B459)&gt;1</f>
        <v>0</v>
      </c>
      <c r="I459" t="b">
        <f>COUNTIF(E:E,E459)&gt;1</f>
        <v>0</v>
      </c>
    </row>
    <row r="460" spans="1:9" x14ac:dyDescent="0.2">
      <c r="A460" s="2" t="s">
        <v>10</v>
      </c>
      <c r="B460" s="3" t="s">
        <v>615</v>
      </c>
      <c r="C460" s="4" t="s">
        <v>446</v>
      </c>
      <c r="D460" s="4" t="str">
        <f>VLOOKUP(B460,'local electoral areas'!M:N,2,FALSE)</f>
        <v>Midleton</v>
      </c>
      <c r="E460" s="4">
        <v>18255</v>
      </c>
      <c r="F460" s="5">
        <v>821</v>
      </c>
      <c r="G460" t="b">
        <f>COUNTIF(B:B,B460)&gt;1</f>
        <v>0</v>
      </c>
      <c r="I460" t="b">
        <f>COUNTIF(E:E,E460)&gt;1</f>
        <v>0</v>
      </c>
    </row>
    <row r="461" spans="1:9" x14ac:dyDescent="0.2">
      <c r="A461" s="2" t="s">
        <v>10</v>
      </c>
      <c r="B461" s="3" t="s">
        <v>616</v>
      </c>
      <c r="C461" s="4" t="s">
        <v>446</v>
      </c>
      <c r="D461" s="4" t="str">
        <f>VLOOKUP(B461,'local electoral areas'!M:N,2,FALSE)</f>
        <v>Bantry – West Cork</v>
      </c>
      <c r="E461" s="4">
        <v>18314</v>
      </c>
      <c r="F461" s="5">
        <v>252</v>
      </c>
      <c r="G461" t="b">
        <f>COUNTIF(B:B,B461)&gt;1</f>
        <v>0</v>
      </c>
      <c r="I461" t="b">
        <f>COUNTIF(E:E,E461)&gt;1</f>
        <v>0</v>
      </c>
    </row>
    <row r="462" spans="1:9" x14ac:dyDescent="0.2">
      <c r="A462" s="2" t="s">
        <v>10</v>
      </c>
      <c r="B462" s="3" t="s">
        <v>617</v>
      </c>
      <c r="C462" s="4" t="s">
        <v>446</v>
      </c>
      <c r="D462" s="4" t="str">
        <f>VLOOKUP(B462,'local electoral areas'!M:N,2,FALSE)</f>
        <v>Skibbereen – West Cork</v>
      </c>
      <c r="E462" s="4">
        <v>18114</v>
      </c>
      <c r="F462" s="5">
        <v>1245</v>
      </c>
      <c r="G462" t="b">
        <f>COUNTIF(B:B,B462)&gt;1</f>
        <v>0</v>
      </c>
      <c r="I462" t="b">
        <f>COUNTIF(E:E,E462)&gt;1</f>
        <v>0</v>
      </c>
    </row>
    <row r="463" spans="1:9" x14ac:dyDescent="0.2">
      <c r="A463" s="2" t="s">
        <v>10</v>
      </c>
      <c r="B463" s="3" t="s">
        <v>618</v>
      </c>
      <c r="C463" s="4" t="s">
        <v>446</v>
      </c>
      <c r="D463" s="4" t="str">
        <f>VLOOKUP(B463,'local electoral areas'!M:N,2,FALSE)</f>
        <v>Skibbereen – West Cork</v>
      </c>
      <c r="E463" s="4">
        <v>18115</v>
      </c>
      <c r="F463" s="5">
        <v>1544</v>
      </c>
      <c r="G463" t="b">
        <f>COUNTIF(B:B,B463)&gt;1</f>
        <v>0</v>
      </c>
      <c r="I463" t="b">
        <f>COUNTIF(E:E,E463)&gt;1</f>
        <v>0</v>
      </c>
    </row>
    <row r="464" spans="1:9" x14ac:dyDescent="0.2">
      <c r="A464" s="2" t="s">
        <v>10</v>
      </c>
      <c r="B464" s="3" t="s">
        <v>619</v>
      </c>
      <c r="C464" s="4" t="s">
        <v>446</v>
      </c>
      <c r="D464" s="4" t="str">
        <f>VLOOKUP(B464,'local electoral areas'!M:N,2,FALSE)</f>
        <v>Bantry – West Cork</v>
      </c>
      <c r="E464" s="4">
        <v>18036</v>
      </c>
      <c r="F464" s="5">
        <v>284</v>
      </c>
      <c r="G464" t="b">
        <f>COUNTIF(B:B,B464)&gt;1</f>
        <v>0</v>
      </c>
      <c r="I464" t="b">
        <f>COUNTIF(E:E,E464)&gt;1</f>
        <v>0</v>
      </c>
    </row>
    <row r="465" spans="1:9" x14ac:dyDescent="0.2">
      <c r="A465" s="2" t="s">
        <v>10</v>
      </c>
      <c r="B465" s="3" t="s">
        <v>620</v>
      </c>
      <c r="C465" s="4" t="s">
        <v>446</v>
      </c>
      <c r="D465" s="4" t="str">
        <f>VLOOKUP(B465,'local electoral areas'!M:N,2,FALSE)</f>
        <v>Bantry – West Cork</v>
      </c>
      <c r="E465" s="4">
        <v>18037</v>
      </c>
      <c r="F465" s="5">
        <v>678</v>
      </c>
      <c r="G465" t="b">
        <f>COUNTIF(B:B,B465)&gt;1</f>
        <v>0</v>
      </c>
      <c r="I465" t="b">
        <f>COUNTIF(E:E,E465)&gt;1</f>
        <v>0</v>
      </c>
    </row>
    <row r="466" spans="1:9" x14ac:dyDescent="0.2">
      <c r="A466" s="2" t="s">
        <v>10</v>
      </c>
      <c r="B466" s="3" t="s">
        <v>621</v>
      </c>
      <c r="C466" s="4" t="s">
        <v>467</v>
      </c>
      <c r="D466" s="4" t="str">
        <f>VLOOKUP(B466,'local electoral areas'!BY:BZ,2,FALSE)</f>
        <v>Cork City South Central</v>
      </c>
      <c r="E466" s="4">
        <v>17020</v>
      </c>
      <c r="F466" s="5">
        <v>1419</v>
      </c>
      <c r="G466" t="b">
        <f>COUNTIF(B:B,B466)&gt;1</f>
        <v>0</v>
      </c>
      <c r="I466" t="b">
        <f>COUNTIF(E:E,E466)&gt;1</f>
        <v>0</v>
      </c>
    </row>
    <row r="467" spans="1:9" x14ac:dyDescent="0.2">
      <c r="A467" s="2" t="s">
        <v>10</v>
      </c>
      <c r="B467" s="3" t="s">
        <v>622</v>
      </c>
      <c r="C467" s="4" t="s">
        <v>467</v>
      </c>
      <c r="D467" s="4" t="str">
        <f>VLOOKUP(B467,'local electoral areas'!BY:BZ,2,FALSE)</f>
        <v>Cork City North West</v>
      </c>
      <c r="E467" s="4">
        <v>17021</v>
      </c>
      <c r="F467" s="5">
        <v>708</v>
      </c>
      <c r="G467" t="b">
        <f>COUNTIF(B:B,B467)&gt;1</f>
        <v>0</v>
      </c>
      <c r="H467" t="s">
        <v>120</v>
      </c>
      <c r="I467" t="b">
        <f>COUNTIF(E:E,E467)&gt;1</f>
        <v>0</v>
      </c>
    </row>
    <row r="468" spans="1:9" x14ac:dyDescent="0.2">
      <c r="A468" s="2" t="s">
        <v>10</v>
      </c>
      <c r="B468" s="3" t="s">
        <v>623</v>
      </c>
      <c r="C468" s="4" t="s">
        <v>467</v>
      </c>
      <c r="D468" s="4" t="str">
        <f>VLOOKUP(B468,'local electoral areas'!BY:BZ,2,FALSE)</f>
        <v>Cork City North West</v>
      </c>
      <c r="E468" s="4">
        <v>17022</v>
      </c>
      <c r="F468" s="5">
        <v>770</v>
      </c>
      <c r="G468" t="b">
        <f>COUNTIF(B:B,B468)&gt;1</f>
        <v>0</v>
      </c>
      <c r="H468" t="s">
        <v>120</v>
      </c>
      <c r="I468" t="b">
        <f>COUNTIF(E:E,E468)&gt;1</f>
        <v>0</v>
      </c>
    </row>
    <row r="469" spans="1:9" x14ac:dyDescent="0.2">
      <c r="A469" s="2" t="s">
        <v>10</v>
      </c>
      <c r="B469" s="3" t="s">
        <v>624</v>
      </c>
      <c r="C469" s="4" t="s">
        <v>467</v>
      </c>
      <c r="D469" s="4" t="str">
        <f>VLOOKUP(B469,'local electoral areas'!BY:BZ,2,FALSE)</f>
        <v>Cork City North West</v>
      </c>
      <c r="E469" s="4">
        <v>17023</v>
      </c>
      <c r="F469" s="5">
        <v>3440</v>
      </c>
      <c r="G469" t="b">
        <f>COUNTIF(B:B,B469)&gt;1</f>
        <v>0</v>
      </c>
      <c r="H469" t="s">
        <v>120</v>
      </c>
      <c r="I469" t="b">
        <f>COUNTIF(E:E,E469)&gt;1</f>
        <v>0</v>
      </c>
    </row>
    <row r="470" spans="1:9" x14ac:dyDescent="0.2">
      <c r="A470" s="2" t="s">
        <v>10</v>
      </c>
      <c r="B470" s="3" t="s">
        <v>625</v>
      </c>
      <c r="C470" s="4" t="s">
        <v>446</v>
      </c>
      <c r="D470" s="4" t="str">
        <f>VLOOKUP(B470,'local electoral areas'!M:N,2,FALSE)</f>
        <v>Fermoy</v>
      </c>
      <c r="E470" s="4">
        <v>18279</v>
      </c>
      <c r="F470" s="5">
        <v>499</v>
      </c>
      <c r="G470" t="b">
        <f>COUNTIF(B:B,B470)&gt;1</f>
        <v>0</v>
      </c>
      <c r="I470" t="b">
        <f>COUNTIF(E:E,E470)&gt;1</f>
        <v>0</v>
      </c>
    </row>
    <row r="471" spans="1:9" x14ac:dyDescent="0.2">
      <c r="A471" s="2" t="s">
        <v>10</v>
      </c>
      <c r="B471" s="3" t="s">
        <v>626</v>
      </c>
      <c r="C471" s="4" t="s">
        <v>446</v>
      </c>
      <c r="D471" s="4" t="str">
        <f>VLOOKUP(B471,'local electoral areas'!M:N,2,FALSE)</f>
        <v>Carrigaline</v>
      </c>
      <c r="E471" s="4">
        <v>18186</v>
      </c>
      <c r="F471" s="5">
        <v>529</v>
      </c>
      <c r="G471" t="b">
        <f>COUNTIF(B:B,B471)&gt;1</f>
        <v>0</v>
      </c>
      <c r="I471" t="b">
        <f>COUNTIF(E:E,E471)&gt;1</f>
        <v>0</v>
      </c>
    </row>
    <row r="472" spans="1:9" x14ac:dyDescent="0.2">
      <c r="A472" s="2" t="s">
        <v>10</v>
      </c>
      <c r="B472" s="3" t="s">
        <v>627</v>
      </c>
      <c r="C472" s="4" t="s">
        <v>467</v>
      </c>
      <c r="D472" s="4" t="str">
        <f>VLOOKUP(B472,'local electoral areas'!BY:BZ,2,FALSE)</f>
        <v>Cork City North West</v>
      </c>
      <c r="E472" s="4">
        <v>17024</v>
      </c>
      <c r="F472" s="5">
        <v>2081</v>
      </c>
      <c r="G472" t="b">
        <f>COUNTIF(B:B,B472)&gt;1</f>
        <v>0</v>
      </c>
      <c r="H472" t="s">
        <v>120</v>
      </c>
      <c r="I472" t="b">
        <f>COUNTIF(E:E,E472)&gt;1</f>
        <v>0</v>
      </c>
    </row>
    <row r="473" spans="1:9" x14ac:dyDescent="0.2">
      <c r="A473" s="2" t="s">
        <v>10</v>
      </c>
      <c r="B473" s="3" t="s">
        <v>628</v>
      </c>
      <c r="C473" s="4" t="s">
        <v>467</v>
      </c>
      <c r="D473" s="4" t="str">
        <f>VLOOKUP(B473,'local electoral areas'!BY:BZ,2,FALSE)</f>
        <v>Cork City North West</v>
      </c>
      <c r="E473" s="4">
        <v>17025</v>
      </c>
      <c r="F473" s="5">
        <v>891</v>
      </c>
      <c r="G473" t="b">
        <f>COUNTIF(B:B,B473)&gt;1</f>
        <v>0</v>
      </c>
      <c r="H473" t="s">
        <v>120</v>
      </c>
      <c r="I473" t="b">
        <f>COUNTIF(E:E,E473)&gt;1</f>
        <v>0</v>
      </c>
    </row>
    <row r="474" spans="1:9" x14ac:dyDescent="0.2">
      <c r="A474" s="2" t="s">
        <v>10</v>
      </c>
      <c r="B474" s="3" t="s">
        <v>629</v>
      </c>
      <c r="C474" s="4" t="s">
        <v>467</v>
      </c>
      <c r="D474" s="4" t="str">
        <f>VLOOKUP(B474,'local electoral areas'!BY:BZ,2,FALSE)</f>
        <v>Cork City North West</v>
      </c>
      <c r="E474" s="4">
        <v>17026</v>
      </c>
      <c r="F474" s="5">
        <v>871</v>
      </c>
      <c r="G474" t="b">
        <f>COUNTIF(B:B,B474)&gt;1</f>
        <v>0</v>
      </c>
      <c r="H474" t="s">
        <v>120</v>
      </c>
      <c r="I474" t="b">
        <f>COUNTIF(E:E,E474)&gt;1</f>
        <v>0</v>
      </c>
    </row>
    <row r="475" spans="1:9" x14ac:dyDescent="0.2">
      <c r="A475" s="2" t="s">
        <v>10</v>
      </c>
      <c r="B475" s="3" t="s">
        <v>630</v>
      </c>
      <c r="C475" s="4" t="s">
        <v>446</v>
      </c>
      <c r="D475" s="4" t="str">
        <f>VLOOKUP(B475,'local electoral areas'!M:N,2,FALSE)</f>
        <v>Fermoy</v>
      </c>
      <c r="E475" s="4">
        <v>18131</v>
      </c>
      <c r="F475" s="5">
        <v>4932</v>
      </c>
      <c r="G475" t="b">
        <f>COUNTIF(B:B,B475)&gt;1</f>
        <v>0</v>
      </c>
      <c r="I475" t="b">
        <f>COUNTIF(E:E,E475)&gt;1</f>
        <v>0</v>
      </c>
    </row>
    <row r="476" spans="1:9" x14ac:dyDescent="0.2">
      <c r="A476" s="2" t="s">
        <v>10</v>
      </c>
      <c r="B476" s="3" t="s">
        <v>631</v>
      </c>
      <c r="C476" s="4" t="s">
        <v>446</v>
      </c>
      <c r="D476" s="4" t="str">
        <f>VLOOKUP(B476,'local electoral areas'!M:N,2,FALSE)</f>
        <v>Fermoy</v>
      </c>
      <c r="E476" s="4">
        <v>18003</v>
      </c>
      <c r="F476" s="5">
        <v>2579</v>
      </c>
      <c r="G476" t="b">
        <f>COUNTIF(B:B,B476)&gt;1</f>
        <v>0</v>
      </c>
      <c r="I476" t="b">
        <f>COUNTIF(E:E,E476)&gt;1</f>
        <v>0</v>
      </c>
    </row>
    <row r="477" spans="1:9" x14ac:dyDescent="0.2">
      <c r="A477" s="2" t="s">
        <v>10</v>
      </c>
      <c r="B477" s="3" t="s">
        <v>632</v>
      </c>
      <c r="C477" s="4" t="s">
        <v>446</v>
      </c>
      <c r="D477" s="4" t="s">
        <v>452</v>
      </c>
      <c r="E477" s="4">
        <v>18089</v>
      </c>
      <c r="F477" s="5">
        <v>748</v>
      </c>
      <c r="G477" t="b">
        <f>COUNTIF(B:B,B477)&gt;1</f>
        <v>0</v>
      </c>
      <c r="H477" t="s">
        <v>120</v>
      </c>
      <c r="I477" t="b">
        <f>COUNTIF(E:E,E477)&gt;1</f>
        <v>0</v>
      </c>
    </row>
    <row r="478" spans="1:9" x14ac:dyDescent="0.2">
      <c r="A478" s="2" t="s">
        <v>10</v>
      </c>
      <c r="B478" s="3" t="s">
        <v>633</v>
      </c>
      <c r="C478" s="4" t="s">
        <v>446</v>
      </c>
      <c r="D478" s="4" t="str">
        <f>VLOOKUP(B478,'local electoral areas'!M:N,2,FALSE)</f>
        <v>Bantry – West Cork</v>
      </c>
      <c r="E478" s="4">
        <v>18299</v>
      </c>
      <c r="F478" s="5">
        <v>410</v>
      </c>
      <c r="G478" t="b">
        <f>COUNTIF(B:B,B478)&gt;1</f>
        <v>0</v>
      </c>
      <c r="I478" t="b">
        <f>COUNTIF(E:E,E478)&gt;1</f>
        <v>0</v>
      </c>
    </row>
    <row r="479" spans="1:9" x14ac:dyDescent="0.2">
      <c r="A479" s="2" t="s">
        <v>10</v>
      </c>
      <c r="B479" s="3" t="s">
        <v>634</v>
      </c>
      <c r="C479" s="4" t="s">
        <v>446</v>
      </c>
      <c r="D479" s="4" t="str">
        <f>VLOOKUP(B479,'local electoral areas'!M:N,2,FALSE)</f>
        <v>Bantry – West Cork</v>
      </c>
      <c r="E479" s="4">
        <v>18116</v>
      </c>
      <c r="F479" s="5">
        <v>295</v>
      </c>
      <c r="G479" t="b">
        <f>COUNTIF(B:B,B479)&gt;1</f>
        <v>0</v>
      </c>
      <c r="I479" t="b">
        <f>COUNTIF(E:E,E479)&gt;1</f>
        <v>0</v>
      </c>
    </row>
    <row r="480" spans="1:9" x14ac:dyDescent="0.2">
      <c r="A480" s="2" t="s">
        <v>10</v>
      </c>
      <c r="B480" s="3" t="s">
        <v>635</v>
      </c>
      <c r="C480" s="4" t="s">
        <v>446</v>
      </c>
      <c r="D480" s="4" t="str">
        <f>VLOOKUP(B480,'local electoral areas'!M:N,2,FALSE)</f>
        <v>Midleton</v>
      </c>
      <c r="E480" s="4">
        <v>18256</v>
      </c>
      <c r="F480" s="5">
        <v>684</v>
      </c>
      <c r="G480" t="b">
        <f>COUNTIF(B:B,B480)&gt;1</f>
        <v>0</v>
      </c>
      <c r="I480" t="b">
        <f>COUNTIF(E:E,E480)&gt;1</f>
        <v>0</v>
      </c>
    </row>
    <row r="481" spans="1:9" x14ac:dyDescent="0.2">
      <c r="A481" s="2" t="s">
        <v>10</v>
      </c>
      <c r="B481" s="3" t="s">
        <v>636</v>
      </c>
      <c r="C481" s="4" t="s">
        <v>467</v>
      </c>
      <c r="D481" s="4" t="str">
        <f>VLOOKUP(B481,'local electoral areas'!BY:BZ,2,FALSE)</f>
        <v>Cork City South Central</v>
      </c>
      <c r="E481" s="4">
        <v>17027</v>
      </c>
      <c r="F481" s="5">
        <v>2460</v>
      </c>
      <c r="G481" t="b">
        <f>COUNTIF(B:B,B481)&gt;1</f>
        <v>0</v>
      </c>
      <c r="H481" t="s">
        <v>120</v>
      </c>
      <c r="I481" t="b">
        <f>COUNTIF(E:E,E481)&gt;1</f>
        <v>0</v>
      </c>
    </row>
    <row r="482" spans="1:9" x14ac:dyDescent="0.2">
      <c r="A482" s="2" t="s">
        <v>10</v>
      </c>
      <c r="B482" s="3" t="s">
        <v>637</v>
      </c>
      <c r="C482" s="4" t="s">
        <v>467</v>
      </c>
      <c r="D482" s="4" t="str">
        <f>VLOOKUP(B482,'local electoral areas'!BY:BZ,2,FALSE)</f>
        <v>Cork City South Central</v>
      </c>
      <c r="E482" s="4">
        <v>17028</v>
      </c>
      <c r="F482" s="5">
        <v>1181</v>
      </c>
      <c r="G482" t="b">
        <f>COUNTIF(B:B,B482)&gt;1</f>
        <v>0</v>
      </c>
      <c r="H482" t="s">
        <v>120</v>
      </c>
      <c r="I482" t="b">
        <f>COUNTIF(E:E,E482)&gt;1</f>
        <v>0</v>
      </c>
    </row>
    <row r="483" spans="1:9" x14ac:dyDescent="0.2">
      <c r="A483" s="2" t="s">
        <v>10</v>
      </c>
      <c r="B483" s="3" t="s">
        <v>638</v>
      </c>
      <c r="C483" s="4" t="s">
        <v>467</v>
      </c>
      <c r="D483" s="4" t="str">
        <f>VLOOKUP(B483,'local electoral areas'!BY:BZ,2,FALSE)</f>
        <v>Cork City South Central</v>
      </c>
      <c r="E483" s="4">
        <v>17029</v>
      </c>
      <c r="F483" s="5">
        <v>2067</v>
      </c>
      <c r="G483" t="b">
        <f>COUNTIF(B:B,B483)&gt;1</f>
        <v>0</v>
      </c>
      <c r="H483" t="s">
        <v>120</v>
      </c>
      <c r="I483" t="b">
        <f>COUNTIF(E:E,E483)&gt;1</f>
        <v>0</v>
      </c>
    </row>
    <row r="484" spans="1:9" x14ac:dyDescent="0.2">
      <c r="A484" s="2" t="s">
        <v>10</v>
      </c>
      <c r="B484" s="3" t="s">
        <v>639</v>
      </c>
      <c r="C484" s="4" t="s">
        <v>446</v>
      </c>
      <c r="D484" s="4" t="str">
        <f>VLOOKUP(B484,'local electoral areas'!M:N,2,FALSE)</f>
        <v>Bantry – West Cork</v>
      </c>
      <c r="E484" s="4">
        <v>18038</v>
      </c>
      <c r="F484" s="5">
        <v>223</v>
      </c>
      <c r="G484" t="b">
        <f>COUNTIF(B:B,B484)&gt;1</f>
        <v>1</v>
      </c>
      <c r="I484" t="b">
        <f>COUNTIF(E:E,E484)&gt;1</f>
        <v>0</v>
      </c>
    </row>
    <row r="485" spans="1:9" x14ac:dyDescent="0.2">
      <c r="A485" s="2" t="s">
        <v>10</v>
      </c>
      <c r="B485" s="3" t="s">
        <v>640</v>
      </c>
      <c r="C485" s="4" t="s">
        <v>446</v>
      </c>
      <c r="D485" s="4" t="str">
        <f>VLOOKUP(B485,'local electoral areas'!M:N,2,FALSE)</f>
        <v>Fermoy</v>
      </c>
      <c r="E485" s="4">
        <v>18132</v>
      </c>
      <c r="F485" s="5">
        <v>458</v>
      </c>
      <c r="G485" t="b">
        <f>COUNTIF(B:B,B485)&gt;1</f>
        <v>0</v>
      </c>
      <c r="I485" t="b">
        <f>COUNTIF(E:E,E485)&gt;1</f>
        <v>0</v>
      </c>
    </row>
    <row r="486" spans="1:9" x14ac:dyDescent="0.2">
      <c r="A486" s="2" t="s">
        <v>10</v>
      </c>
      <c r="B486" s="3" t="s">
        <v>641</v>
      </c>
      <c r="C486" s="4" t="s">
        <v>446</v>
      </c>
      <c r="D486" s="4" t="str">
        <f>VLOOKUP(B486,'local electoral areas'!M:N,2,FALSE)</f>
        <v>Fermoy</v>
      </c>
      <c r="E486" s="4">
        <v>18133</v>
      </c>
      <c r="F486" s="5">
        <v>1150</v>
      </c>
      <c r="G486" t="b">
        <f>COUNTIF(B:B,B486)&gt;1</f>
        <v>0</v>
      </c>
      <c r="I486" t="b">
        <f>COUNTIF(E:E,E486)&gt;1</f>
        <v>0</v>
      </c>
    </row>
    <row r="487" spans="1:9" x14ac:dyDescent="0.2">
      <c r="A487" s="2" t="s">
        <v>10</v>
      </c>
      <c r="B487" s="3" t="s">
        <v>642</v>
      </c>
      <c r="C487" s="4" t="s">
        <v>467</v>
      </c>
      <c r="D487" s="4" t="str">
        <f>VLOOKUP(B487,'local electoral areas'!BY:BZ,2,FALSE)</f>
        <v>Cork City South West</v>
      </c>
      <c r="E487" s="4">
        <v>17030</v>
      </c>
      <c r="F487" s="5">
        <v>805</v>
      </c>
      <c r="G487" t="b">
        <f>COUNTIF(B:B,B487)&gt;1</f>
        <v>0</v>
      </c>
      <c r="H487" t="s">
        <v>120</v>
      </c>
      <c r="I487" t="b">
        <f>COUNTIF(E:E,E487)&gt;1</f>
        <v>0</v>
      </c>
    </row>
    <row r="488" spans="1:9" x14ac:dyDescent="0.2">
      <c r="A488" s="2" t="s">
        <v>10</v>
      </c>
      <c r="B488" s="3" t="s">
        <v>643</v>
      </c>
      <c r="C488" s="4" t="s">
        <v>467</v>
      </c>
      <c r="D488" s="4" t="str">
        <f>VLOOKUP(B488,'local electoral areas'!BY:BZ,2,FALSE)</f>
        <v>Cork City South West</v>
      </c>
      <c r="E488" s="4">
        <v>17031</v>
      </c>
      <c r="F488" s="5">
        <v>843</v>
      </c>
      <c r="G488" t="b">
        <f>COUNTIF(B:B,B488)&gt;1</f>
        <v>0</v>
      </c>
      <c r="H488" t="s">
        <v>120</v>
      </c>
      <c r="I488" t="b">
        <f>COUNTIF(E:E,E488)&gt;1</f>
        <v>0</v>
      </c>
    </row>
    <row r="489" spans="1:9" x14ac:dyDescent="0.2">
      <c r="A489" s="2" t="s">
        <v>10</v>
      </c>
      <c r="B489" s="3" t="s">
        <v>644</v>
      </c>
      <c r="C489" s="4" t="s">
        <v>467</v>
      </c>
      <c r="D489" s="4" t="str">
        <f>VLOOKUP(B489,'local electoral areas'!BY:BZ,2,FALSE)</f>
        <v>Cork City South West</v>
      </c>
      <c r="E489" s="4">
        <v>17032</v>
      </c>
      <c r="F489" s="5">
        <v>2686</v>
      </c>
      <c r="G489" t="b">
        <f>COUNTIF(B:B,B489)&gt;1</f>
        <v>0</v>
      </c>
      <c r="I489" t="b">
        <f>COUNTIF(E:E,E489)&gt;1</f>
        <v>0</v>
      </c>
    </row>
    <row r="490" spans="1:9" x14ac:dyDescent="0.2">
      <c r="A490" s="2" t="s">
        <v>10</v>
      </c>
      <c r="B490" s="3" t="s">
        <v>645</v>
      </c>
      <c r="C490" s="4" t="s">
        <v>446</v>
      </c>
      <c r="D490" s="4" t="str">
        <f>VLOOKUP(B490,'local electoral areas'!M:N,2,FALSE)</f>
        <v>Bantry – West Cork</v>
      </c>
      <c r="E490" s="4">
        <v>18039</v>
      </c>
      <c r="F490" s="5">
        <v>1139</v>
      </c>
      <c r="G490" t="b">
        <f>COUNTIF(B:B,B490)&gt;1</f>
        <v>0</v>
      </c>
      <c r="I490" t="b">
        <f>COUNTIF(E:E,E490)&gt;1</f>
        <v>0</v>
      </c>
    </row>
    <row r="491" spans="1:9" x14ac:dyDescent="0.2">
      <c r="A491" s="2" t="s">
        <v>10</v>
      </c>
      <c r="B491" s="3" t="s">
        <v>646</v>
      </c>
      <c r="C491" s="4" t="s">
        <v>446</v>
      </c>
      <c r="D491" s="4" t="str">
        <f>VLOOKUP(B491,'local electoral areas'!M:N,2,FALSE)</f>
        <v>Kanturk</v>
      </c>
      <c r="E491" s="4">
        <v>18159</v>
      </c>
      <c r="F491" s="5">
        <v>427</v>
      </c>
      <c r="G491" t="b">
        <f>COUNTIF(B:B,B491)&gt;1</f>
        <v>0</v>
      </c>
      <c r="I491" t="b">
        <f>COUNTIF(E:E,E491)&gt;1</f>
        <v>0</v>
      </c>
    </row>
    <row r="492" spans="1:9" x14ac:dyDescent="0.2">
      <c r="A492" s="2" t="s">
        <v>10</v>
      </c>
      <c r="B492" s="3" t="s">
        <v>647</v>
      </c>
      <c r="C492" s="4" t="s">
        <v>446</v>
      </c>
      <c r="D492" s="4" t="str">
        <f>VLOOKUP(B492,'local electoral areas'!M:N,2,FALSE)</f>
        <v>Fermoy</v>
      </c>
      <c r="E492" s="4">
        <v>18090</v>
      </c>
      <c r="F492" s="5">
        <v>711</v>
      </c>
      <c r="G492" t="b">
        <f>COUNTIF(B:B,B492)&gt;1</f>
        <v>0</v>
      </c>
      <c r="H492" t="s">
        <v>120</v>
      </c>
      <c r="I492" t="b">
        <f>COUNTIF(E:E,E492)&gt;1</f>
        <v>0</v>
      </c>
    </row>
    <row r="493" spans="1:9" x14ac:dyDescent="0.2">
      <c r="A493" s="2" t="s">
        <v>10</v>
      </c>
      <c r="B493" s="3" t="s">
        <v>648</v>
      </c>
      <c r="C493" s="4" t="s">
        <v>446</v>
      </c>
      <c r="D493" s="4" t="str">
        <f>VLOOKUP(B493,'local electoral areas'!M:N,2,FALSE)</f>
        <v>Bantry – West Cork</v>
      </c>
      <c r="E493" s="4">
        <v>18315</v>
      </c>
      <c r="F493" s="5">
        <v>219</v>
      </c>
      <c r="G493" t="b">
        <f>COUNTIF(B:B,B493)&gt;1</f>
        <v>0</v>
      </c>
      <c r="I493" t="b">
        <f>COUNTIF(E:E,E493)&gt;1</f>
        <v>0</v>
      </c>
    </row>
    <row r="494" spans="1:9" x14ac:dyDescent="0.2">
      <c r="A494" s="2" t="s">
        <v>10</v>
      </c>
      <c r="B494" s="3" t="s">
        <v>649</v>
      </c>
      <c r="C494" s="4" t="s">
        <v>446</v>
      </c>
      <c r="D494" s="4" t="str">
        <f>VLOOKUP(B494,'local electoral areas'!M:N,2,FALSE)</f>
        <v>Macroom</v>
      </c>
      <c r="E494" s="4">
        <v>18206</v>
      </c>
      <c r="F494" s="5">
        <v>469</v>
      </c>
      <c r="G494" t="b">
        <f>COUNTIF(B:B,B494)&gt;1</f>
        <v>0</v>
      </c>
      <c r="I494" t="b">
        <f>COUNTIF(E:E,E494)&gt;1</f>
        <v>0</v>
      </c>
    </row>
    <row r="495" spans="1:9" x14ac:dyDescent="0.2">
      <c r="A495" s="2" t="s">
        <v>10</v>
      </c>
      <c r="B495" s="3" t="s">
        <v>650</v>
      </c>
      <c r="C495" s="4" t="s">
        <v>446</v>
      </c>
      <c r="D495" s="4" t="str">
        <f>VLOOKUP(B495,'local electoral areas'!M:N,2,FALSE)</f>
        <v>Mallow</v>
      </c>
      <c r="E495" s="4">
        <v>18160</v>
      </c>
      <c r="F495" s="5">
        <v>219</v>
      </c>
      <c r="G495" t="b">
        <f>COUNTIF(B:B,B495)&gt;1</f>
        <v>0</v>
      </c>
      <c r="I495" t="b">
        <f>COUNTIF(E:E,E495)&gt;1</f>
        <v>0</v>
      </c>
    </row>
    <row r="496" spans="1:9" x14ac:dyDescent="0.2">
      <c r="A496" s="2" t="s">
        <v>10</v>
      </c>
      <c r="B496" s="3" t="s">
        <v>651</v>
      </c>
      <c r="C496" s="4" t="s">
        <v>446</v>
      </c>
      <c r="D496" s="4" t="str">
        <f>VLOOKUP(B496,'local electoral areas'!M:N,2,FALSE)</f>
        <v>Bantry – West Cork</v>
      </c>
      <c r="E496" s="4">
        <v>18300</v>
      </c>
      <c r="F496" s="5">
        <v>541</v>
      </c>
      <c r="G496" t="b">
        <f>COUNTIF(B:B,B496)&gt;1</f>
        <v>0</v>
      </c>
      <c r="I496" t="b">
        <f>COUNTIF(E:E,E496)&gt;1</f>
        <v>0</v>
      </c>
    </row>
    <row r="497" spans="1:9" x14ac:dyDescent="0.2">
      <c r="A497" s="2" t="s">
        <v>10</v>
      </c>
      <c r="B497" s="3" t="s">
        <v>652</v>
      </c>
      <c r="C497" s="4" t="s">
        <v>446</v>
      </c>
      <c r="D497" s="4" t="str">
        <f>VLOOKUP(B497,'local electoral areas'!M:N,2,FALSE)</f>
        <v>Fermoy</v>
      </c>
      <c r="E497" s="4">
        <v>18134</v>
      </c>
      <c r="F497" s="5">
        <v>337</v>
      </c>
      <c r="G497" t="b">
        <f>COUNTIF(B:B,B497)&gt;1</f>
        <v>0</v>
      </c>
      <c r="I497" t="b">
        <f>COUNTIF(E:E,E497)&gt;1</f>
        <v>0</v>
      </c>
    </row>
    <row r="498" spans="1:9" x14ac:dyDescent="0.2">
      <c r="A498" s="2" t="s">
        <v>10</v>
      </c>
      <c r="B498" s="3" t="s">
        <v>653</v>
      </c>
      <c r="C498" s="4" t="s">
        <v>446</v>
      </c>
      <c r="D498" s="4" t="str">
        <f>VLOOKUP(B498,'local electoral areas'!M:N,2,FALSE)</f>
        <v>Fermoy</v>
      </c>
      <c r="E498" s="4">
        <v>18135</v>
      </c>
      <c r="F498" s="5">
        <v>798</v>
      </c>
      <c r="G498" t="b">
        <f>COUNTIF(B:B,B498)&gt;1</f>
        <v>0</v>
      </c>
      <c r="I498" t="b">
        <f>COUNTIF(E:E,E498)&gt;1</f>
        <v>0</v>
      </c>
    </row>
    <row r="499" spans="1:9" x14ac:dyDescent="0.2">
      <c r="A499" s="2" t="s">
        <v>10</v>
      </c>
      <c r="B499" s="3" t="s">
        <v>654</v>
      </c>
      <c r="C499" s="4" t="s">
        <v>446</v>
      </c>
      <c r="D499" s="4" t="s">
        <v>452</v>
      </c>
      <c r="E499" s="4">
        <v>18207</v>
      </c>
      <c r="F499" s="5">
        <v>1306</v>
      </c>
      <c r="G499" t="b">
        <f>COUNTIF(B:B,B499)&gt;1</f>
        <v>0</v>
      </c>
      <c r="H499" t="s">
        <v>120</v>
      </c>
      <c r="I499" t="b">
        <f>COUNTIF(E:E,E499)&gt;1</f>
        <v>0</v>
      </c>
    </row>
    <row r="500" spans="1:9" x14ac:dyDescent="0.2">
      <c r="A500" s="2" t="s">
        <v>10</v>
      </c>
      <c r="B500" s="3" t="s">
        <v>655</v>
      </c>
      <c r="C500" s="4" t="s">
        <v>446</v>
      </c>
      <c r="D500" s="4" t="str">
        <f>VLOOKUP(B500,'local electoral areas'!M:N,2,FALSE)</f>
        <v>Kanturk</v>
      </c>
      <c r="E500" s="4">
        <v>18161</v>
      </c>
      <c r="F500" s="5">
        <v>1441</v>
      </c>
      <c r="G500" t="b">
        <f>COUNTIF(B:B,B500)&gt;1</f>
        <v>1</v>
      </c>
      <c r="I500" t="b">
        <f>COUNTIF(E:E,E500)&gt;1</f>
        <v>0</v>
      </c>
    </row>
    <row r="501" spans="1:9" x14ac:dyDescent="0.2">
      <c r="A501" s="2" t="s">
        <v>10</v>
      </c>
      <c r="B501" s="3" t="s">
        <v>656</v>
      </c>
      <c r="C501" s="4" t="s">
        <v>446</v>
      </c>
      <c r="D501" s="4" t="s">
        <v>452</v>
      </c>
      <c r="E501" s="4">
        <v>18091</v>
      </c>
      <c r="F501" s="5">
        <v>799</v>
      </c>
      <c r="G501" t="b">
        <f>COUNTIF(B:B,B501)&gt;1</f>
        <v>0</v>
      </c>
      <c r="H501" t="s">
        <v>120</v>
      </c>
      <c r="I501" t="b">
        <f>COUNTIF(E:E,E501)&gt;1</f>
        <v>0</v>
      </c>
    </row>
    <row r="502" spans="1:9" x14ac:dyDescent="0.2">
      <c r="A502" s="2" t="s">
        <v>10</v>
      </c>
      <c r="B502" s="3" t="s">
        <v>657</v>
      </c>
      <c r="C502" s="4" t="s">
        <v>467</v>
      </c>
      <c r="D502" s="4" t="str">
        <f>VLOOKUP(B502,'local electoral areas'!BY:BZ,2,FALSE)</f>
        <v>Cork City South Central</v>
      </c>
      <c r="E502" s="4">
        <v>17033</v>
      </c>
      <c r="F502" s="5">
        <v>2074</v>
      </c>
      <c r="G502" t="b">
        <f>COUNTIF(B:B,B502)&gt;1</f>
        <v>0</v>
      </c>
      <c r="I502" t="b">
        <f>COUNTIF(E:E,E502)&gt;1</f>
        <v>0</v>
      </c>
    </row>
    <row r="503" spans="1:9" x14ac:dyDescent="0.2">
      <c r="A503" s="2" t="s">
        <v>10</v>
      </c>
      <c r="B503" s="3" t="s">
        <v>658</v>
      </c>
      <c r="C503" s="4" t="s">
        <v>446</v>
      </c>
      <c r="D503" s="4" t="s">
        <v>452</v>
      </c>
      <c r="E503" s="4">
        <v>18208</v>
      </c>
      <c r="F503" s="5">
        <v>301</v>
      </c>
      <c r="G503" t="b">
        <f>COUNTIF(B:B,B503)&gt;1</f>
        <v>0</v>
      </c>
      <c r="I503" t="b">
        <f>COUNTIF(E:E,E503)&gt;1</f>
        <v>0</v>
      </c>
    </row>
    <row r="504" spans="1:9" x14ac:dyDescent="0.2">
      <c r="A504" s="2" t="s">
        <v>10</v>
      </c>
      <c r="B504" s="3" t="s">
        <v>659</v>
      </c>
      <c r="C504" s="4" t="s">
        <v>467</v>
      </c>
      <c r="D504" s="4" t="str">
        <f>VLOOKUP(B504,'local electoral areas'!BY:BZ,2,FALSE)</f>
        <v>Cork City North West</v>
      </c>
      <c r="E504" s="4">
        <v>17034</v>
      </c>
      <c r="F504" s="5">
        <v>732</v>
      </c>
      <c r="G504" t="b">
        <f>COUNTIF(B:B,B504)&gt;1</f>
        <v>0</v>
      </c>
      <c r="H504" t="s">
        <v>120</v>
      </c>
      <c r="I504" t="b">
        <f>COUNTIF(E:E,E504)&gt;1</f>
        <v>0</v>
      </c>
    </row>
    <row r="505" spans="1:9" x14ac:dyDescent="0.2">
      <c r="A505" s="2" t="s">
        <v>10</v>
      </c>
      <c r="B505" s="3" t="s">
        <v>660</v>
      </c>
      <c r="C505" s="4" t="s">
        <v>467</v>
      </c>
      <c r="D505" s="4" t="str">
        <f>VLOOKUP(B505,'local electoral areas'!BY:BZ,2,FALSE)</f>
        <v>Cork City North West</v>
      </c>
      <c r="E505" s="4">
        <v>17035</v>
      </c>
      <c r="F505" s="5">
        <v>690</v>
      </c>
      <c r="G505" t="b">
        <f>COUNTIF(B:B,B505)&gt;1</f>
        <v>0</v>
      </c>
      <c r="H505" t="s">
        <v>120</v>
      </c>
      <c r="I505" t="b">
        <f>COUNTIF(E:E,E505)&gt;1</f>
        <v>0</v>
      </c>
    </row>
    <row r="506" spans="1:9" x14ac:dyDescent="0.2">
      <c r="A506" s="2" t="s">
        <v>10</v>
      </c>
      <c r="B506" s="3" t="s">
        <v>661</v>
      </c>
      <c r="C506" s="4" t="s">
        <v>467</v>
      </c>
      <c r="D506" s="4" t="str">
        <f>VLOOKUP(B506,'local electoral areas'!BY:BZ,2,FALSE)</f>
        <v>Cork City North West</v>
      </c>
      <c r="E506" s="4">
        <v>17036</v>
      </c>
      <c r="F506" s="5">
        <v>1103</v>
      </c>
      <c r="G506" t="b">
        <f>COUNTIF(B:B,B506)&gt;1</f>
        <v>0</v>
      </c>
      <c r="H506" t="s">
        <v>120</v>
      </c>
      <c r="I506" t="b">
        <f>COUNTIF(E:E,E506)&gt;1</f>
        <v>0</v>
      </c>
    </row>
    <row r="507" spans="1:9" x14ac:dyDescent="0.2">
      <c r="A507" s="2" t="s">
        <v>10</v>
      </c>
      <c r="B507" s="3" t="s">
        <v>662</v>
      </c>
      <c r="C507" s="4" t="s">
        <v>467</v>
      </c>
      <c r="D507" s="4" t="str">
        <f>VLOOKUP(B507,'local electoral areas'!BY:BZ,2,FALSE)</f>
        <v>Cork City North West</v>
      </c>
      <c r="E507" s="4">
        <v>17037</v>
      </c>
      <c r="F507" s="5">
        <v>919</v>
      </c>
      <c r="G507" t="b">
        <f>COUNTIF(B:B,B507)&gt;1</f>
        <v>0</v>
      </c>
      <c r="H507" t="s">
        <v>120</v>
      </c>
      <c r="I507" t="b">
        <f>COUNTIF(E:E,E507)&gt;1</f>
        <v>0</v>
      </c>
    </row>
    <row r="508" spans="1:9" x14ac:dyDescent="0.2">
      <c r="A508" s="2" t="s">
        <v>10</v>
      </c>
      <c r="B508" s="3" t="s">
        <v>663</v>
      </c>
      <c r="C508" s="4" t="s">
        <v>467</v>
      </c>
      <c r="D508" s="4" t="str">
        <f>VLOOKUP(B508,'local electoral areas'!BY:BZ,2,FALSE)</f>
        <v>Cork City North West</v>
      </c>
      <c r="E508" s="4">
        <v>17038</v>
      </c>
      <c r="F508" s="5">
        <v>1103</v>
      </c>
      <c r="G508" t="b">
        <f>COUNTIF(B:B,B508)&gt;1</f>
        <v>0</v>
      </c>
      <c r="H508" t="s">
        <v>120</v>
      </c>
      <c r="I508" t="b">
        <f>COUNTIF(E:E,E508)&gt;1</f>
        <v>0</v>
      </c>
    </row>
    <row r="509" spans="1:9" x14ac:dyDescent="0.2">
      <c r="A509" s="2" t="s">
        <v>10</v>
      </c>
      <c r="B509" s="3" t="s">
        <v>664</v>
      </c>
      <c r="C509" s="4" t="s">
        <v>446</v>
      </c>
      <c r="D509" s="4" t="str">
        <f>VLOOKUP(B509,'local electoral areas'!M:N,2,FALSE)</f>
        <v>Midleton</v>
      </c>
      <c r="E509" s="4">
        <v>18257</v>
      </c>
      <c r="F509" s="5">
        <v>3026</v>
      </c>
      <c r="G509" t="b">
        <f>COUNTIF(B:B,B509)&gt;1</f>
        <v>0</v>
      </c>
      <c r="I509" t="b">
        <f>COUNTIF(E:E,E509)&gt;1</f>
        <v>0</v>
      </c>
    </row>
    <row r="510" spans="1:9" x14ac:dyDescent="0.2">
      <c r="A510" s="2" t="s">
        <v>10</v>
      </c>
      <c r="B510" s="3" t="s">
        <v>665</v>
      </c>
      <c r="C510" s="4" t="s">
        <v>446</v>
      </c>
      <c r="D510" s="4" t="str">
        <f>VLOOKUP(B510,'local electoral areas'!M:N,2,FALSE)</f>
        <v>Mallow</v>
      </c>
      <c r="E510" s="4">
        <v>18231</v>
      </c>
      <c r="F510" s="5">
        <v>406</v>
      </c>
      <c r="G510" t="b">
        <f>COUNTIF(B:B,B510)&gt;1</f>
        <v>0</v>
      </c>
      <c r="I510" t="b">
        <f>COUNTIF(E:E,E510)&gt;1</f>
        <v>0</v>
      </c>
    </row>
    <row r="511" spans="1:9" x14ac:dyDescent="0.2">
      <c r="A511" s="2" t="s">
        <v>10</v>
      </c>
      <c r="B511" s="3" t="s">
        <v>666</v>
      </c>
      <c r="C511" s="4" t="s">
        <v>446</v>
      </c>
      <c r="D511" s="4" t="str">
        <f>VLOOKUP(B511,'local electoral areas'!M:N,2,FALSE)</f>
        <v>Midleton</v>
      </c>
      <c r="E511" s="4">
        <v>18258</v>
      </c>
      <c r="F511" s="5">
        <v>602</v>
      </c>
      <c r="G511" t="b">
        <f>COUNTIF(B:B,B511)&gt;1</f>
        <v>1</v>
      </c>
      <c r="I511" t="b">
        <f>COUNTIF(E:E,E511)&gt;1</f>
        <v>0</v>
      </c>
    </row>
    <row r="512" spans="1:9" x14ac:dyDescent="0.2">
      <c r="A512" s="2" t="s">
        <v>10</v>
      </c>
      <c r="B512" s="3" t="s">
        <v>667</v>
      </c>
      <c r="C512" s="4" t="s">
        <v>446</v>
      </c>
      <c r="D512" s="4" t="str">
        <f>VLOOKUP(B512,'local electoral areas'!M:N,2,FALSE)</f>
        <v>Macroom</v>
      </c>
      <c r="E512" s="4">
        <v>18209</v>
      </c>
      <c r="F512" s="5">
        <v>584</v>
      </c>
      <c r="G512" t="b">
        <f>COUNTIF(B:B,B512)&gt;1</f>
        <v>0</v>
      </c>
      <c r="I512" t="b">
        <f>COUNTIF(E:E,E512)&gt;1</f>
        <v>0</v>
      </c>
    </row>
    <row r="513" spans="1:9" x14ac:dyDescent="0.2">
      <c r="A513" s="2" t="s">
        <v>10</v>
      </c>
      <c r="B513" s="3" t="s">
        <v>668</v>
      </c>
      <c r="C513" s="4" t="s">
        <v>446</v>
      </c>
      <c r="D513" s="4" t="str">
        <f>VLOOKUP(B513,'local electoral areas'!M:N,2,FALSE)</f>
        <v>Bandon – Kinsale</v>
      </c>
      <c r="E513" s="4">
        <v>18021</v>
      </c>
      <c r="F513" s="5">
        <v>2111</v>
      </c>
      <c r="G513" t="b">
        <f>COUNTIF(B:B,B513)&gt;1</f>
        <v>0</v>
      </c>
      <c r="I513" t="b">
        <f>COUNTIF(E:E,E513)&gt;1</f>
        <v>0</v>
      </c>
    </row>
    <row r="514" spans="1:9" x14ac:dyDescent="0.2">
      <c r="A514" s="2" t="s">
        <v>10</v>
      </c>
      <c r="B514" s="3" t="s">
        <v>80</v>
      </c>
      <c r="C514" s="4" t="s">
        <v>463</v>
      </c>
      <c r="D514" s="4" t="s">
        <v>464</v>
      </c>
      <c r="E514" s="4">
        <v>18092</v>
      </c>
      <c r="F514" s="5">
        <v>6008</v>
      </c>
      <c r="G514" t="b">
        <f>COUNTIF(B:B,B514)&gt;1</f>
        <v>0</v>
      </c>
      <c r="I514" t="b">
        <f>COUNTIF(E:E,E514)&gt;1</f>
        <v>0</v>
      </c>
    </row>
    <row r="515" spans="1:9" x14ac:dyDescent="0.2">
      <c r="A515" s="2" t="s">
        <v>10</v>
      </c>
      <c r="B515" s="3" t="s">
        <v>594</v>
      </c>
      <c r="C515" s="4" t="s">
        <v>446</v>
      </c>
      <c r="D515" s="4" t="str">
        <f>VLOOKUP(B515,'local electoral areas'!M:N,2,FALSE)</f>
        <v>Kanturk</v>
      </c>
      <c r="E515" s="4">
        <v>18162</v>
      </c>
      <c r="F515" s="5">
        <v>2246</v>
      </c>
      <c r="G515" t="b">
        <f>COUNTIF(B:B,B515)&gt;1</f>
        <v>0</v>
      </c>
      <c r="I515" t="b">
        <f>COUNTIF(E:E,E515)&gt;1</f>
        <v>0</v>
      </c>
    </row>
    <row r="516" spans="1:9" x14ac:dyDescent="0.2">
      <c r="A516" s="2" t="s">
        <v>10</v>
      </c>
      <c r="B516" s="3" t="s">
        <v>669</v>
      </c>
      <c r="C516" s="4" t="s">
        <v>446</v>
      </c>
      <c r="D516" s="4" t="str">
        <f>VLOOKUP(B516,'local electoral areas'!M:N,2,FALSE)</f>
        <v>Kanturk</v>
      </c>
      <c r="E516" s="4">
        <v>18272</v>
      </c>
      <c r="F516" s="5">
        <v>351</v>
      </c>
      <c r="G516" t="b">
        <f>COUNTIF(B:B,B516)&gt;1</f>
        <v>0</v>
      </c>
      <c r="I516" t="b">
        <f>COUNTIF(E:E,E516)&gt;1</f>
        <v>0</v>
      </c>
    </row>
    <row r="517" spans="1:9" x14ac:dyDescent="0.2">
      <c r="A517" s="2" t="s">
        <v>10</v>
      </c>
      <c r="B517" s="3" t="s">
        <v>670</v>
      </c>
      <c r="C517" s="4" t="s">
        <v>446</v>
      </c>
      <c r="D517" s="4" t="str">
        <f>VLOOKUP(B517,'local electoral areas'!M:N,2,FALSE)</f>
        <v>Bantry – West Cork</v>
      </c>
      <c r="E517" s="4">
        <v>18040</v>
      </c>
      <c r="F517" s="5">
        <v>589</v>
      </c>
      <c r="G517" t="b">
        <f>COUNTIF(B:B,B517)&gt;1</f>
        <v>0</v>
      </c>
      <c r="I517" t="b">
        <f>COUNTIF(E:E,E517)&gt;1</f>
        <v>0</v>
      </c>
    </row>
    <row r="518" spans="1:9" x14ac:dyDescent="0.2">
      <c r="A518" s="2" t="s">
        <v>10</v>
      </c>
      <c r="B518" s="3" t="s">
        <v>671</v>
      </c>
      <c r="C518" s="4" t="s">
        <v>446</v>
      </c>
      <c r="D518" s="4" t="s">
        <v>452</v>
      </c>
      <c r="E518" s="4">
        <v>18210</v>
      </c>
      <c r="F518" s="5">
        <v>791</v>
      </c>
      <c r="G518" t="b">
        <f>COUNTIF(B:B,B518)&gt;1</f>
        <v>0</v>
      </c>
      <c r="I518" t="b">
        <f>COUNTIF(E:E,E518)&gt;1</f>
        <v>0</v>
      </c>
    </row>
    <row r="519" spans="1:9" x14ac:dyDescent="0.2">
      <c r="A519" s="2" t="s">
        <v>10</v>
      </c>
      <c r="B519" s="3" t="s">
        <v>672</v>
      </c>
      <c r="C519" s="4" t="s">
        <v>446</v>
      </c>
      <c r="D519" s="4" t="s">
        <v>452</v>
      </c>
      <c r="E519" s="4">
        <v>18022</v>
      </c>
      <c r="F519" s="5">
        <v>1344</v>
      </c>
      <c r="G519" t="b">
        <f>COUNTIF(B:B,B519)&gt;1</f>
        <v>1</v>
      </c>
      <c r="I519" t="b">
        <f>COUNTIF(E:E,E519)&gt;1</f>
        <v>0</v>
      </c>
    </row>
    <row r="520" spans="1:9" x14ac:dyDescent="0.2">
      <c r="A520" s="2" t="s">
        <v>10</v>
      </c>
      <c r="B520" s="3" t="s">
        <v>673</v>
      </c>
      <c r="C520" s="4" t="s">
        <v>446</v>
      </c>
      <c r="D520" s="4" t="str">
        <f>VLOOKUP(B520,'local electoral areas'!M:N,2,FALSE)</f>
        <v>Kanturk</v>
      </c>
      <c r="E520" s="4">
        <v>18163</v>
      </c>
      <c r="F520" s="5">
        <v>368</v>
      </c>
      <c r="G520" t="b">
        <f>COUNTIF(B:B,B520)&gt;1</f>
        <v>0</v>
      </c>
      <c r="I520" t="b">
        <f>COUNTIF(E:E,E520)&gt;1</f>
        <v>0</v>
      </c>
    </row>
    <row r="521" spans="1:9" x14ac:dyDescent="0.2">
      <c r="A521" s="2" t="s">
        <v>10</v>
      </c>
      <c r="B521" s="3" t="s">
        <v>674</v>
      </c>
      <c r="C521" s="4" t="s">
        <v>446</v>
      </c>
      <c r="D521" s="4" t="str">
        <f>VLOOKUP(B521,'local electoral areas'!M:N,2,FALSE)</f>
        <v>Bandon – Kinsale</v>
      </c>
      <c r="E521" s="4">
        <v>18023</v>
      </c>
      <c r="F521" s="5">
        <v>634</v>
      </c>
      <c r="G521" t="b">
        <f>COUNTIF(B:B,B521)&gt;1</f>
        <v>0</v>
      </c>
      <c r="I521" t="b">
        <f>COUNTIF(E:E,E521)&gt;1</f>
        <v>0</v>
      </c>
    </row>
    <row r="522" spans="1:9" x14ac:dyDescent="0.2">
      <c r="A522" s="2" t="s">
        <v>10</v>
      </c>
      <c r="B522" s="3" t="s">
        <v>675</v>
      </c>
      <c r="C522" s="4" t="s">
        <v>446</v>
      </c>
      <c r="D522" s="4" t="str">
        <f>VLOOKUP(B522,'local electoral areas'!M:N,2,FALSE)</f>
        <v>Bandon – Kinsale</v>
      </c>
      <c r="E522" s="4">
        <v>18024</v>
      </c>
      <c r="F522" s="5">
        <v>2897</v>
      </c>
      <c r="G522" t="b">
        <f>COUNTIF(B:B,B522)&gt;1</f>
        <v>0</v>
      </c>
      <c r="I522" t="b">
        <f>COUNTIF(E:E,E522)&gt;1</f>
        <v>0</v>
      </c>
    </row>
    <row r="523" spans="1:9" x14ac:dyDescent="0.2">
      <c r="A523" s="2" t="s">
        <v>10</v>
      </c>
      <c r="B523" s="3" t="s">
        <v>676</v>
      </c>
      <c r="C523" s="4" t="s">
        <v>446</v>
      </c>
      <c r="D523" s="4" t="str">
        <f>VLOOKUP(B523,'local electoral areas'!M:N,2,FALSE)</f>
        <v>Bantry – West Cork</v>
      </c>
      <c r="E523" s="4">
        <v>18041</v>
      </c>
      <c r="F523" s="5">
        <v>887</v>
      </c>
      <c r="G523" t="b">
        <f>COUNTIF(B:B,B523)&gt;1</f>
        <v>0</v>
      </c>
      <c r="I523" t="b">
        <f>COUNTIF(E:E,E523)&gt;1</f>
        <v>0</v>
      </c>
    </row>
    <row r="524" spans="1:9" x14ac:dyDescent="0.2">
      <c r="A524" s="2" t="s">
        <v>10</v>
      </c>
      <c r="B524" s="3" t="s">
        <v>677</v>
      </c>
      <c r="C524" s="4" t="s">
        <v>446</v>
      </c>
      <c r="D524" s="4" t="str">
        <f>VLOOKUP(B524,'local electoral areas'!M:N,2,FALSE)</f>
        <v>Bantry – West Cork</v>
      </c>
      <c r="E524" s="4">
        <v>18051</v>
      </c>
      <c r="F524" s="5">
        <v>773</v>
      </c>
      <c r="G524" t="b">
        <f>COUNTIF(B:B,B524)&gt;1</f>
        <v>0</v>
      </c>
      <c r="I524" t="b">
        <f>COUNTIF(E:E,E524)&gt;1</f>
        <v>0</v>
      </c>
    </row>
    <row r="525" spans="1:9" x14ac:dyDescent="0.2">
      <c r="A525" s="2" t="s">
        <v>10</v>
      </c>
      <c r="B525" s="3" t="s">
        <v>678</v>
      </c>
      <c r="C525" s="4" t="s">
        <v>446</v>
      </c>
      <c r="D525" s="4" t="str">
        <f>VLOOKUP(B525,'local electoral areas'!M:N,2,FALSE)</f>
        <v>Bantry – West Cork</v>
      </c>
      <c r="E525" s="4">
        <v>18316</v>
      </c>
      <c r="F525" s="5">
        <v>441</v>
      </c>
      <c r="G525" t="b">
        <f>COUNTIF(B:B,B525)&gt;1</f>
        <v>0</v>
      </c>
      <c r="I525" t="b">
        <f>COUNTIF(E:E,E525)&gt;1</f>
        <v>0</v>
      </c>
    </row>
    <row r="526" spans="1:9" x14ac:dyDescent="0.2">
      <c r="A526" s="2" t="s">
        <v>10</v>
      </c>
      <c r="B526" s="3" t="s">
        <v>679</v>
      </c>
      <c r="C526" s="4" t="s">
        <v>446</v>
      </c>
      <c r="D526" s="4" t="str">
        <f>VLOOKUP(B526,'local electoral areas'!M:N,2,FALSE)</f>
        <v>Fermoy</v>
      </c>
      <c r="E526" s="4">
        <v>18136</v>
      </c>
      <c r="F526" s="5">
        <v>409</v>
      </c>
      <c r="G526" t="b">
        <f>COUNTIF(B:B,B526)&gt;1</f>
        <v>0</v>
      </c>
      <c r="I526" t="b">
        <f>COUNTIF(E:E,E526)&gt;1</f>
        <v>0</v>
      </c>
    </row>
    <row r="527" spans="1:9" x14ac:dyDescent="0.2">
      <c r="A527" s="2" t="s">
        <v>10</v>
      </c>
      <c r="B527" s="3" t="s">
        <v>680</v>
      </c>
      <c r="C527" s="4" t="s">
        <v>446</v>
      </c>
      <c r="D527" s="4" t="str">
        <f>VLOOKUP(B527,'local electoral areas'!M:N,2,FALSE)</f>
        <v>Kanturk</v>
      </c>
      <c r="E527" s="4">
        <v>18273</v>
      </c>
      <c r="F527" s="5">
        <v>335</v>
      </c>
      <c r="G527" t="b">
        <f>COUNTIF(B:B,B527)&gt;1</f>
        <v>0</v>
      </c>
      <c r="I527" t="b">
        <f>COUNTIF(E:E,E527)&gt;1</f>
        <v>0</v>
      </c>
    </row>
    <row r="528" spans="1:9" x14ac:dyDescent="0.2">
      <c r="A528" s="2" t="s">
        <v>10</v>
      </c>
      <c r="B528" s="3" t="s">
        <v>681</v>
      </c>
      <c r="C528" s="4" t="s">
        <v>446</v>
      </c>
      <c r="D528" s="4" t="str">
        <f>VLOOKUP(B528,'local electoral areas'!M:N,2,FALSE)</f>
        <v>Midleton</v>
      </c>
      <c r="E528" s="4">
        <v>18322</v>
      </c>
      <c r="F528" s="5">
        <v>209</v>
      </c>
      <c r="G528" t="b">
        <f>COUNTIF(B:B,B528)&gt;1</f>
        <v>0</v>
      </c>
      <c r="I528" t="b">
        <f>COUNTIF(E:E,E528)&gt;1</f>
        <v>0</v>
      </c>
    </row>
    <row r="529" spans="1:9" x14ac:dyDescent="0.2">
      <c r="A529" s="2" t="s">
        <v>10</v>
      </c>
      <c r="B529" s="3" t="s">
        <v>682</v>
      </c>
      <c r="C529" s="4" t="s">
        <v>446</v>
      </c>
      <c r="D529" s="4" t="s">
        <v>452</v>
      </c>
      <c r="E529" s="4">
        <v>18211</v>
      </c>
      <c r="F529" s="5">
        <v>896</v>
      </c>
      <c r="G529" t="b">
        <f>COUNTIF(B:B,B529)&gt;1</f>
        <v>1</v>
      </c>
      <c r="I529" t="b">
        <f>COUNTIF(E:E,E529)&gt;1</f>
        <v>0</v>
      </c>
    </row>
    <row r="530" spans="1:9" x14ac:dyDescent="0.2">
      <c r="A530" s="2" t="s">
        <v>10</v>
      </c>
      <c r="B530" s="3" t="s">
        <v>683</v>
      </c>
      <c r="C530" s="4" t="s">
        <v>446</v>
      </c>
      <c r="D530" s="4" t="str">
        <f>VLOOKUP(B530,'local electoral areas'!M:N,2,FALSE)</f>
        <v>Fermoy</v>
      </c>
      <c r="E530" s="4">
        <v>18137</v>
      </c>
      <c r="F530" s="5">
        <v>320</v>
      </c>
      <c r="G530" t="b">
        <f>COUNTIF(B:B,B530)&gt;1</f>
        <v>0</v>
      </c>
      <c r="I530" t="b">
        <f>COUNTIF(E:E,E530)&gt;1</f>
        <v>0</v>
      </c>
    </row>
    <row r="531" spans="1:9" x14ac:dyDescent="0.2">
      <c r="A531" s="2" t="s">
        <v>10</v>
      </c>
      <c r="B531" s="3" t="s">
        <v>684</v>
      </c>
      <c r="C531" s="4" t="s">
        <v>446</v>
      </c>
      <c r="D531" s="4" t="str">
        <f>VLOOKUP(B531,'local electoral areas'!M:N,2,FALSE)</f>
        <v>Fermoy</v>
      </c>
      <c r="E531" s="4">
        <v>18138</v>
      </c>
      <c r="F531" s="5">
        <v>682</v>
      </c>
      <c r="G531" t="b">
        <f>COUNTIF(B:B,B531)&gt;1</f>
        <v>0</v>
      </c>
      <c r="H531" t="s">
        <v>120</v>
      </c>
      <c r="I531" t="b">
        <f>COUNTIF(E:E,E531)&gt;1</f>
        <v>0</v>
      </c>
    </row>
    <row r="532" spans="1:9" x14ac:dyDescent="0.2">
      <c r="A532" s="2" t="s">
        <v>10</v>
      </c>
      <c r="B532" s="3" t="s">
        <v>685</v>
      </c>
      <c r="C532" s="4" t="s">
        <v>446</v>
      </c>
      <c r="D532" s="4" t="str">
        <f>VLOOKUP(B532,'local electoral areas'!M:N,2,FALSE)</f>
        <v>Fermoy</v>
      </c>
      <c r="E532" s="4">
        <v>18280</v>
      </c>
      <c r="F532" s="5">
        <v>814</v>
      </c>
      <c r="G532" t="b">
        <f>COUNTIF(B:B,B532)&gt;1</f>
        <v>0</v>
      </c>
      <c r="I532" t="b">
        <f>COUNTIF(E:E,E532)&gt;1</f>
        <v>0</v>
      </c>
    </row>
    <row r="533" spans="1:9" x14ac:dyDescent="0.2">
      <c r="A533" s="2" t="s">
        <v>10</v>
      </c>
      <c r="B533" s="3" t="s">
        <v>686</v>
      </c>
      <c r="C533" s="4" t="s">
        <v>446</v>
      </c>
      <c r="D533" s="4" t="str">
        <f>VLOOKUP(B533,'local electoral areas'!M:N,2,FALSE)</f>
        <v>Skibbereen – West Cork</v>
      </c>
      <c r="E533" s="4">
        <v>18301</v>
      </c>
      <c r="F533" s="5">
        <v>607</v>
      </c>
      <c r="G533" t="b">
        <f>COUNTIF(B:B,B533)&gt;1</f>
        <v>0</v>
      </c>
      <c r="I533" t="b">
        <f>COUNTIF(E:E,E533)&gt;1</f>
        <v>0</v>
      </c>
    </row>
    <row r="534" spans="1:9" x14ac:dyDescent="0.2">
      <c r="A534" s="2" t="s">
        <v>10</v>
      </c>
      <c r="B534" s="3" t="s">
        <v>687</v>
      </c>
      <c r="C534" s="4" t="s">
        <v>446</v>
      </c>
      <c r="D534" s="4" t="str">
        <f>VLOOKUP(B534,'local electoral areas'!M:N,2,FALSE)</f>
        <v>Fermoy</v>
      </c>
      <c r="E534" s="4">
        <v>18281</v>
      </c>
      <c r="F534" s="5">
        <v>166</v>
      </c>
      <c r="G534" t="b">
        <f>COUNTIF(B:B,B534)&gt;1</f>
        <v>0</v>
      </c>
      <c r="I534" t="b">
        <f>COUNTIF(E:E,E534)&gt;1</f>
        <v>0</v>
      </c>
    </row>
    <row r="535" spans="1:9" x14ac:dyDescent="0.2">
      <c r="A535" s="2" t="s">
        <v>10</v>
      </c>
      <c r="B535" s="3" t="s">
        <v>688</v>
      </c>
      <c r="C535" s="4" t="s">
        <v>446</v>
      </c>
      <c r="D535" s="4" t="str">
        <f>VLOOKUP(B535,'local electoral areas'!M:N,2,FALSE)</f>
        <v>Skibbereen – West Cork</v>
      </c>
      <c r="E535" s="4">
        <v>18064</v>
      </c>
      <c r="F535" s="5">
        <v>542</v>
      </c>
      <c r="G535" t="b">
        <f>COUNTIF(B:B,B535)&gt;1</f>
        <v>0</v>
      </c>
      <c r="I535" t="b">
        <f>COUNTIF(E:E,E535)&gt;1</f>
        <v>0</v>
      </c>
    </row>
    <row r="536" spans="1:9" x14ac:dyDescent="0.2">
      <c r="A536" s="2" t="s">
        <v>10</v>
      </c>
      <c r="B536" s="3" t="s">
        <v>689</v>
      </c>
      <c r="C536" s="4" t="s">
        <v>446</v>
      </c>
      <c r="D536" s="4" t="str">
        <f>VLOOKUP(B536,'local electoral areas'!M:N,2,FALSE)</f>
        <v>Bantry – West Cork</v>
      </c>
      <c r="E536" s="4">
        <v>18052</v>
      </c>
      <c r="F536" s="5">
        <v>1612</v>
      </c>
      <c r="G536" t="b">
        <f>COUNTIF(B:B,B536)&gt;1</f>
        <v>0</v>
      </c>
      <c r="I536" t="b">
        <f>COUNTIF(E:E,E536)&gt;1</f>
        <v>0</v>
      </c>
    </row>
    <row r="537" spans="1:9" x14ac:dyDescent="0.2">
      <c r="A537" s="2" t="s">
        <v>10</v>
      </c>
      <c r="B537" s="3" t="s">
        <v>690</v>
      </c>
      <c r="C537" s="4" t="s">
        <v>446</v>
      </c>
      <c r="D537" s="4" t="str">
        <f>VLOOKUP(B537,'local electoral areas'!M:N,2,FALSE)</f>
        <v>Fermoy</v>
      </c>
      <c r="E537" s="4">
        <v>18139</v>
      </c>
      <c r="F537" s="5">
        <v>414</v>
      </c>
      <c r="G537" t="b">
        <f>COUNTIF(B:B,B537)&gt;1</f>
        <v>0</v>
      </c>
      <c r="I537" t="b">
        <f>COUNTIF(E:E,E537)&gt;1</f>
        <v>0</v>
      </c>
    </row>
    <row r="538" spans="1:9" x14ac:dyDescent="0.2">
      <c r="A538" s="2" t="s">
        <v>10</v>
      </c>
      <c r="B538" s="3" t="s">
        <v>691</v>
      </c>
      <c r="C538" s="4" t="s">
        <v>446</v>
      </c>
      <c r="D538" s="4" t="s">
        <v>488</v>
      </c>
      <c r="E538" s="4">
        <v>18093</v>
      </c>
      <c r="F538" s="5">
        <v>678</v>
      </c>
      <c r="G538" t="b">
        <f>COUNTIF(B:B,B538)&gt;1</f>
        <v>1</v>
      </c>
      <c r="H538" t="s">
        <v>120</v>
      </c>
      <c r="I538" t="b">
        <f>COUNTIF(E:E,E538)&gt;1</f>
        <v>0</v>
      </c>
    </row>
    <row r="539" spans="1:9" x14ac:dyDescent="0.2">
      <c r="A539" s="2" t="s">
        <v>10</v>
      </c>
      <c r="B539" s="3" t="s">
        <v>691</v>
      </c>
      <c r="C539" s="4" t="s">
        <v>446</v>
      </c>
      <c r="D539" s="4" t="s">
        <v>692</v>
      </c>
      <c r="E539" s="4">
        <v>18323</v>
      </c>
      <c r="F539" s="5">
        <v>1557</v>
      </c>
      <c r="G539" t="b">
        <f>COUNTIF(B:B,B539)&gt;1</f>
        <v>1</v>
      </c>
      <c r="I539" t="b">
        <f>COUNTIF(E:E,E539)&gt;1</f>
        <v>0</v>
      </c>
    </row>
    <row r="540" spans="1:9" x14ac:dyDescent="0.2">
      <c r="A540" s="2" t="s">
        <v>10</v>
      </c>
      <c r="B540" s="3" t="s">
        <v>693</v>
      </c>
      <c r="C540" s="4" t="s">
        <v>446</v>
      </c>
      <c r="D540" s="4" t="str">
        <f>VLOOKUP(B540,'local electoral areas'!M:N,2,FALSE)</f>
        <v>Bantry – West Cork</v>
      </c>
      <c r="E540" s="4">
        <v>18302</v>
      </c>
      <c r="F540" s="5">
        <v>368</v>
      </c>
      <c r="G540" t="b">
        <f>COUNTIF(B:B,B540)&gt;1</f>
        <v>0</v>
      </c>
      <c r="I540" t="b">
        <f>COUNTIF(E:E,E540)&gt;1</f>
        <v>0</v>
      </c>
    </row>
    <row r="541" spans="1:9" x14ac:dyDescent="0.2">
      <c r="A541" s="2" t="s">
        <v>10</v>
      </c>
      <c r="B541" s="3" t="s">
        <v>694</v>
      </c>
      <c r="C541" s="4" t="s">
        <v>446</v>
      </c>
      <c r="D541" s="4" t="str">
        <f>VLOOKUP(B541,'local electoral areas'!M:N,2,FALSE)</f>
        <v>Midleton</v>
      </c>
      <c r="E541" s="4">
        <v>18324</v>
      </c>
      <c r="F541" s="5">
        <v>1044</v>
      </c>
      <c r="G541" t="b">
        <f>COUNTIF(B:B,B541)&gt;1</f>
        <v>0</v>
      </c>
      <c r="I541" t="b">
        <f>COUNTIF(E:E,E541)&gt;1</f>
        <v>0</v>
      </c>
    </row>
    <row r="542" spans="1:9" x14ac:dyDescent="0.2">
      <c r="A542" s="2" t="s">
        <v>10</v>
      </c>
      <c r="B542" s="3" t="s">
        <v>695</v>
      </c>
      <c r="C542" s="4" t="s">
        <v>446</v>
      </c>
      <c r="D542" s="4" t="str">
        <f>VLOOKUP(B542,'local electoral areas'!M:N,2,FALSE)</f>
        <v>Mallow</v>
      </c>
      <c r="E542" s="4">
        <v>18232</v>
      </c>
      <c r="F542" s="5">
        <v>703</v>
      </c>
      <c r="G542" t="b">
        <f>COUNTIF(B:B,B542)&gt;1</f>
        <v>0</v>
      </c>
      <c r="I542" t="b">
        <f>COUNTIF(E:E,E542)&gt;1</f>
        <v>0</v>
      </c>
    </row>
    <row r="543" spans="1:9" x14ac:dyDescent="0.2">
      <c r="A543" s="2" t="s">
        <v>10</v>
      </c>
      <c r="B543" s="3" t="s">
        <v>696</v>
      </c>
      <c r="C543" s="4" t="s">
        <v>446</v>
      </c>
      <c r="D543" s="4" t="str">
        <f>VLOOKUP(B543,'local electoral areas'!M:N,2,FALSE)</f>
        <v>Bandon – Kinsale</v>
      </c>
      <c r="E543" s="4">
        <v>18065</v>
      </c>
      <c r="F543" s="5">
        <v>375</v>
      </c>
      <c r="G543" t="b">
        <f>COUNTIF(B:B,B543)&gt;1</f>
        <v>0</v>
      </c>
      <c r="I543" t="b">
        <f>COUNTIF(E:E,E543)&gt;1</f>
        <v>0</v>
      </c>
    </row>
    <row r="544" spans="1:9" x14ac:dyDescent="0.2">
      <c r="A544" s="2" t="s">
        <v>10</v>
      </c>
      <c r="B544" s="3" t="s">
        <v>697</v>
      </c>
      <c r="C544" s="4" t="s">
        <v>446</v>
      </c>
      <c r="D544" s="4" t="str">
        <f>VLOOKUP(B544,'local electoral areas'!M:N,2,FALSE)</f>
        <v>Bandon – Kinsale</v>
      </c>
      <c r="E544" s="4">
        <v>18066</v>
      </c>
      <c r="F544" s="5">
        <v>202</v>
      </c>
      <c r="G544" t="b">
        <f>COUNTIF(B:B,B544)&gt;1</f>
        <v>0</v>
      </c>
      <c r="I544" t="b">
        <f>COUNTIF(E:E,E544)&gt;1</f>
        <v>0</v>
      </c>
    </row>
    <row r="545" spans="1:9" x14ac:dyDescent="0.2">
      <c r="A545" s="2" t="s">
        <v>10</v>
      </c>
      <c r="B545" s="3" t="s">
        <v>698</v>
      </c>
      <c r="C545" s="4" t="s">
        <v>446</v>
      </c>
      <c r="D545" s="4" t="str">
        <f>VLOOKUP(B545,'local electoral areas'!M:N,2,FALSE)</f>
        <v>Kanturk</v>
      </c>
      <c r="E545" s="4">
        <v>18164</v>
      </c>
      <c r="F545" s="5">
        <v>345</v>
      </c>
      <c r="G545" t="b">
        <f>COUNTIF(B:B,B545)&gt;1</f>
        <v>1</v>
      </c>
      <c r="I545" t="b">
        <f>COUNTIF(E:E,E545)&gt;1</f>
        <v>0</v>
      </c>
    </row>
    <row r="546" spans="1:9" x14ac:dyDescent="0.2">
      <c r="A546" s="2" t="s">
        <v>10</v>
      </c>
      <c r="B546" s="3" t="s">
        <v>699</v>
      </c>
      <c r="C546" s="4" t="s">
        <v>446</v>
      </c>
      <c r="D546" s="4" t="str">
        <f>VLOOKUP(B546,'local electoral areas'!M:N,2,FALSE)</f>
        <v>Bandon – Kinsale</v>
      </c>
      <c r="E546" s="4">
        <v>18187</v>
      </c>
      <c r="F546" s="5">
        <v>1341</v>
      </c>
      <c r="G546" t="b">
        <f>COUNTIF(B:B,B546)&gt;1</f>
        <v>0</v>
      </c>
      <c r="I546" t="b">
        <f>COUNTIF(E:E,E546)&gt;1</f>
        <v>0</v>
      </c>
    </row>
    <row r="547" spans="1:9" x14ac:dyDescent="0.2">
      <c r="A547" s="2" t="s">
        <v>10</v>
      </c>
      <c r="B547" s="3" t="s">
        <v>700</v>
      </c>
      <c r="C547" s="4" t="s">
        <v>446</v>
      </c>
      <c r="D547" s="4" t="str">
        <f>VLOOKUP(B547,'local electoral areas'!M:N,2,FALSE)</f>
        <v>Skibbereen – West Cork</v>
      </c>
      <c r="E547" s="4">
        <v>18067</v>
      </c>
      <c r="F547" s="5">
        <v>332</v>
      </c>
      <c r="G547" t="b">
        <f>COUNTIF(B:B,B547)&gt;1</f>
        <v>0</v>
      </c>
      <c r="I547" t="b">
        <f>COUNTIF(E:E,E547)&gt;1</f>
        <v>0</v>
      </c>
    </row>
    <row r="548" spans="1:9" x14ac:dyDescent="0.2">
      <c r="A548" s="2" t="s">
        <v>10</v>
      </c>
      <c r="B548" s="3" t="s">
        <v>701</v>
      </c>
      <c r="C548" s="4" t="s">
        <v>446</v>
      </c>
      <c r="D548" s="4" t="str">
        <f>VLOOKUP(B548,'local electoral areas'!M:N,2,FALSE)</f>
        <v>Skibbereen – West Cork</v>
      </c>
      <c r="E548" s="4">
        <v>18068</v>
      </c>
      <c r="F548" s="5">
        <v>579</v>
      </c>
      <c r="G548" t="b">
        <f>COUNTIF(B:B,B548)&gt;1</f>
        <v>0</v>
      </c>
      <c r="I548" t="b">
        <f>COUNTIF(E:E,E548)&gt;1</f>
        <v>0</v>
      </c>
    </row>
    <row r="549" spans="1:9" x14ac:dyDescent="0.2">
      <c r="A549" s="2" t="s">
        <v>10</v>
      </c>
      <c r="B549" s="3" t="s">
        <v>702</v>
      </c>
      <c r="C549" s="4" t="s">
        <v>446</v>
      </c>
      <c r="D549" s="4" t="str">
        <f>VLOOKUP(B549,'local electoral areas'!M:N,2,FALSE)</f>
        <v>Bantry – West Cork</v>
      </c>
      <c r="E549" s="4">
        <v>18053</v>
      </c>
      <c r="F549" s="5">
        <v>380</v>
      </c>
      <c r="G549" t="b">
        <f>COUNTIF(B:B,B549)&gt;1</f>
        <v>0</v>
      </c>
      <c r="I549" t="b">
        <f>COUNTIF(E:E,E549)&gt;1</f>
        <v>0</v>
      </c>
    </row>
    <row r="550" spans="1:9" x14ac:dyDescent="0.2">
      <c r="A550" s="2" t="s">
        <v>10</v>
      </c>
      <c r="B550" s="3" t="s">
        <v>703</v>
      </c>
      <c r="C550" s="4" t="s">
        <v>446</v>
      </c>
      <c r="D550" s="4" t="str">
        <f>VLOOKUP(B550,'local electoral areas'!M:N,2,FALSE)</f>
        <v>Carrigaline</v>
      </c>
      <c r="E550" s="4">
        <v>18188</v>
      </c>
      <c r="F550" s="5">
        <v>547</v>
      </c>
      <c r="G550" t="b">
        <f>COUNTIF(B:B,B550)&gt;1</f>
        <v>1</v>
      </c>
      <c r="I550" t="b">
        <f>COUNTIF(E:E,E550)&gt;1</f>
        <v>0</v>
      </c>
    </row>
    <row r="551" spans="1:9" x14ac:dyDescent="0.2">
      <c r="A551" s="2" t="s">
        <v>10</v>
      </c>
      <c r="B551" s="3" t="s">
        <v>704</v>
      </c>
      <c r="C551" s="4" t="s">
        <v>446</v>
      </c>
      <c r="D551" s="4" t="str">
        <f>VLOOKUP(B551,'local electoral areas'!M:N,2,FALSE)</f>
        <v>Fermoy</v>
      </c>
      <c r="E551" s="4">
        <v>18282</v>
      </c>
      <c r="F551" s="5">
        <v>550</v>
      </c>
      <c r="G551" t="b">
        <f>COUNTIF(B:B,B551)&gt;1</f>
        <v>0</v>
      </c>
      <c r="I551" t="b">
        <f>COUNTIF(E:E,E551)&gt;1</f>
        <v>0</v>
      </c>
    </row>
    <row r="552" spans="1:9" x14ac:dyDescent="0.2">
      <c r="A552" s="2" t="s">
        <v>10</v>
      </c>
      <c r="B552" s="3" t="s">
        <v>705</v>
      </c>
      <c r="C552" s="4" t="s">
        <v>446</v>
      </c>
      <c r="D552" s="4" t="str">
        <f>VLOOKUP(B552,'local electoral areas'!M:N,2,FALSE)</f>
        <v>Mallow</v>
      </c>
      <c r="E552" s="4">
        <v>18233</v>
      </c>
      <c r="F552" s="5">
        <v>1140</v>
      </c>
      <c r="G552" t="b">
        <f>COUNTIF(B:B,B552)&gt;1</f>
        <v>0</v>
      </c>
      <c r="I552" t="b">
        <f>COUNTIF(E:E,E552)&gt;1</f>
        <v>0</v>
      </c>
    </row>
    <row r="553" spans="1:9" x14ac:dyDescent="0.2">
      <c r="A553" s="2" t="s">
        <v>10</v>
      </c>
      <c r="B553" s="3" t="s">
        <v>706</v>
      </c>
      <c r="C553" s="4" t="s">
        <v>446</v>
      </c>
      <c r="D553" s="4" t="str">
        <f>VLOOKUP(B553,'local electoral areas'!M:N,2,FALSE)</f>
        <v>Fermoy</v>
      </c>
      <c r="E553" s="4">
        <v>18140</v>
      </c>
      <c r="F553" s="5">
        <v>1786</v>
      </c>
      <c r="G553" t="b">
        <f>COUNTIF(B:B,B553)&gt;1</f>
        <v>0</v>
      </c>
      <c r="I553" t="b">
        <f>COUNTIF(E:E,E553)&gt;1</f>
        <v>0</v>
      </c>
    </row>
    <row r="554" spans="1:9" x14ac:dyDescent="0.2">
      <c r="A554" s="2" t="s">
        <v>10</v>
      </c>
      <c r="B554" s="3" t="s">
        <v>707</v>
      </c>
      <c r="C554" s="4" t="s">
        <v>446</v>
      </c>
      <c r="D554" s="4" t="str">
        <f>VLOOKUP(B554,'local electoral areas'!M:N,2,FALSE)</f>
        <v>Skibbereen – West Cork</v>
      </c>
      <c r="E554" s="4">
        <v>18117</v>
      </c>
      <c r="F554" s="5">
        <v>436</v>
      </c>
      <c r="G554" t="b">
        <f>COUNTIF(B:B,B554)&gt;1</f>
        <v>0</v>
      </c>
      <c r="I554" t="b">
        <f>COUNTIF(E:E,E554)&gt;1</f>
        <v>0</v>
      </c>
    </row>
    <row r="555" spans="1:9" x14ac:dyDescent="0.2">
      <c r="A555" s="2" t="s">
        <v>10</v>
      </c>
      <c r="B555" s="3" t="s">
        <v>708</v>
      </c>
      <c r="C555" s="4" t="s">
        <v>446</v>
      </c>
      <c r="D555" s="4" t="str">
        <f>VLOOKUP(B555,'local electoral areas'!M:N,2,FALSE)</f>
        <v>Bandon – Kinsale</v>
      </c>
      <c r="E555" s="4">
        <v>18189</v>
      </c>
      <c r="F555" s="5">
        <v>5582</v>
      </c>
      <c r="G555" t="b">
        <f>COUNTIF(B:B,B555)&gt;1</f>
        <v>0</v>
      </c>
      <c r="I555" t="b">
        <f>COUNTIF(E:E,E555)&gt;1</f>
        <v>0</v>
      </c>
    </row>
    <row r="556" spans="1:9" x14ac:dyDescent="0.2">
      <c r="A556" s="2" t="s">
        <v>10</v>
      </c>
      <c r="B556" s="3" t="s">
        <v>709</v>
      </c>
      <c r="C556" s="4" t="s">
        <v>446</v>
      </c>
      <c r="D556" s="4" t="str">
        <f>VLOOKUP(B556,'local electoral areas'!M:N,2,FALSE)</f>
        <v>Bandon – Kinsale</v>
      </c>
      <c r="E556" s="4">
        <v>18004</v>
      </c>
      <c r="F556" s="5">
        <v>2613</v>
      </c>
      <c r="G556" t="b">
        <f>COUNTIF(B:B,B556)&gt;1</f>
        <v>0</v>
      </c>
      <c r="I556" t="b">
        <f>COUNTIF(E:E,E556)&gt;1</f>
        <v>0</v>
      </c>
    </row>
    <row r="557" spans="1:9" x14ac:dyDescent="0.2">
      <c r="A557" s="2" t="s">
        <v>10</v>
      </c>
      <c r="B557" s="3" t="s">
        <v>710</v>
      </c>
      <c r="C557" s="4" t="s">
        <v>446</v>
      </c>
      <c r="D557" s="4" t="str">
        <f>VLOOKUP(B557,'local electoral areas'!M:N,2,FALSE)</f>
        <v>Bandon – Kinsale</v>
      </c>
      <c r="E557" s="4">
        <v>18190</v>
      </c>
      <c r="F557" s="5">
        <v>404</v>
      </c>
      <c r="G557" t="b">
        <f>COUNTIF(B:B,B557)&gt;1</f>
        <v>0</v>
      </c>
      <c r="I557" t="b">
        <f>COUNTIF(E:E,E557)&gt;1</f>
        <v>0</v>
      </c>
    </row>
    <row r="558" spans="1:9" x14ac:dyDescent="0.2">
      <c r="A558" s="2" t="s">
        <v>10</v>
      </c>
      <c r="B558" s="3" t="s">
        <v>711</v>
      </c>
      <c r="C558" s="4" t="s">
        <v>446</v>
      </c>
      <c r="D558" s="4" t="str">
        <f>VLOOKUP(B558,'local electoral areas'!M:N,2,FALSE)</f>
        <v>Mallow</v>
      </c>
      <c r="E558" s="4">
        <v>18094</v>
      </c>
      <c r="F558" s="5">
        <v>1068</v>
      </c>
      <c r="G558" t="b">
        <f>COUNTIF(B:B,B558)&gt;1</f>
        <v>0</v>
      </c>
      <c r="H558" t="s">
        <v>120</v>
      </c>
      <c r="I558" t="b">
        <f>COUNTIF(E:E,E558)&gt;1</f>
        <v>0</v>
      </c>
    </row>
    <row r="559" spans="1:9" x14ac:dyDescent="0.2">
      <c r="A559" s="2" t="s">
        <v>10</v>
      </c>
      <c r="B559" s="3" t="s">
        <v>712</v>
      </c>
      <c r="C559" s="4" t="s">
        <v>446</v>
      </c>
      <c r="D559" s="4" t="str">
        <f>VLOOKUP(B559,'local electoral areas'!M:N,2,FALSE)</f>
        <v>Kanturk</v>
      </c>
      <c r="E559" s="4">
        <v>18165</v>
      </c>
      <c r="F559" s="5">
        <v>319</v>
      </c>
      <c r="G559" t="b">
        <f>COUNTIF(B:B,B559)&gt;1</f>
        <v>0</v>
      </c>
      <c r="I559" t="b">
        <f>COUNTIF(E:E,E559)&gt;1</f>
        <v>0</v>
      </c>
    </row>
    <row r="560" spans="1:9" x14ac:dyDescent="0.2">
      <c r="A560" s="2" t="s">
        <v>10</v>
      </c>
      <c r="B560" s="3" t="s">
        <v>713</v>
      </c>
      <c r="C560" s="4" t="s">
        <v>446</v>
      </c>
      <c r="D560" s="4" t="str">
        <f>VLOOKUP(B560,'local electoral areas'!M:N,2,FALSE)</f>
        <v>Bandon – Kinsale</v>
      </c>
      <c r="E560" s="4">
        <v>18025</v>
      </c>
      <c r="F560" s="5">
        <v>478</v>
      </c>
      <c r="G560" t="b">
        <f>COUNTIF(B:B,B560)&gt;1</f>
        <v>0</v>
      </c>
      <c r="I560" t="b">
        <f>COUNTIF(E:E,E560)&gt;1</f>
        <v>0</v>
      </c>
    </row>
    <row r="561" spans="1:9" x14ac:dyDescent="0.2">
      <c r="A561" s="2" t="s">
        <v>10</v>
      </c>
      <c r="B561" s="3" t="s">
        <v>714</v>
      </c>
      <c r="C561" s="4" t="s">
        <v>446</v>
      </c>
      <c r="D561" s="4" t="str">
        <f>VLOOKUP(B561,'local electoral areas'!M:N,2,FALSE)</f>
        <v>Fermoy</v>
      </c>
      <c r="E561" s="4">
        <v>18141</v>
      </c>
      <c r="F561" s="5">
        <v>1412</v>
      </c>
      <c r="G561" t="b">
        <f>COUNTIF(B:B,B561)&gt;1</f>
        <v>0</v>
      </c>
      <c r="I561" t="b">
        <f>COUNTIF(E:E,E561)&gt;1</f>
        <v>0</v>
      </c>
    </row>
    <row r="562" spans="1:9" x14ac:dyDescent="0.2">
      <c r="A562" s="2" t="s">
        <v>10</v>
      </c>
      <c r="B562" s="3" t="s">
        <v>715</v>
      </c>
      <c r="C562" s="4" t="s">
        <v>446</v>
      </c>
      <c r="D562" s="4" t="str">
        <f>VLOOKUP(B562,'local electoral areas'!M:N,2,FALSE)</f>
        <v>Kanturk</v>
      </c>
      <c r="E562" s="4">
        <v>18274</v>
      </c>
      <c r="F562" s="5">
        <v>633</v>
      </c>
      <c r="G562" t="b">
        <f>COUNTIF(B:B,B562)&gt;1</f>
        <v>0</v>
      </c>
      <c r="I562" t="b">
        <f>COUNTIF(E:E,E562)&gt;1</f>
        <v>0</v>
      </c>
    </row>
    <row r="563" spans="1:9" x14ac:dyDescent="0.2">
      <c r="A563" s="2" t="s">
        <v>10</v>
      </c>
      <c r="B563" s="3" t="s">
        <v>716</v>
      </c>
      <c r="C563" s="4" t="s">
        <v>467</v>
      </c>
      <c r="D563" s="4" t="str">
        <f>VLOOKUP(B563,'local electoral areas'!BY:BZ,2,FALSE)</f>
        <v>Cork City North West</v>
      </c>
      <c r="E563" s="4">
        <v>17039</v>
      </c>
      <c r="F563" s="5">
        <v>3972</v>
      </c>
      <c r="G563" t="b">
        <f>COUNTIF(B:B,B563)&gt;1</f>
        <v>0</v>
      </c>
      <c r="H563" t="s">
        <v>120</v>
      </c>
      <c r="I563" t="b">
        <f>COUNTIF(E:E,E563)&gt;1</f>
        <v>0</v>
      </c>
    </row>
    <row r="564" spans="1:9" x14ac:dyDescent="0.2">
      <c r="A564" s="2" t="s">
        <v>10</v>
      </c>
      <c r="B564" s="3" t="s">
        <v>717</v>
      </c>
      <c r="C564" s="4" t="s">
        <v>446</v>
      </c>
      <c r="D564" s="4" t="str">
        <f>VLOOKUP(B564,'local electoral areas'!M:N,2,FALSE)</f>
        <v>Cobh</v>
      </c>
      <c r="E564" s="4">
        <v>18095</v>
      </c>
      <c r="F564" s="5">
        <v>1772</v>
      </c>
      <c r="G564" t="b">
        <f>COUNTIF(B:B,B564)&gt;1</f>
        <v>0</v>
      </c>
      <c r="I564" t="b">
        <f>COUNTIF(E:E,E564)&gt;1</f>
        <v>0</v>
      </c>
    </row>
    <row r="565" spans="1:9" x14ac:dyDescent="0.2">
      <c r="A565" s="2" t="s">
        <v>10</v>
      </c>
      <c r="B565" s="3" t="s">
        <v>718</v>
      </c>
      <c r="C565" s="4" t="s">
        <v>467</v>
      </c>
      <c r="D565" s="4" t="str">
        <f>VLOOKUP(B565,'local electoral areas'!BY:BZ,2,FALSE)</f>
        <v>Cork City South East</v>
      </c>
      <c r="E565" s="4">
        <v>17040</v>
      </c>
      <c r="F565" s="5">
        <v>1615</v>
      </c>
      <c r="G565" t="b">
        <f>COUNTIF(B:B,B565)&gt;1</f>
        <v>0</v>
      </c>
      <c r="I565" t="b">
        <f>COUNTIF(E:E,E565)&gt;1</f>
        <v>0</v>
      </c>
    </row>
    <row r="566" spans="1:9" x14ac:dyDescent="0.2">
      <c r="A566" s="2" t="s">
        <v>10</v>
      </c>
      <c r="B566" s="3" t="s">
        <v>719</v>
      </c>
      <c r="C566" s="4" t="s">
        <v>467</v>
      </c>
      <c r="D566" s="4" t="str">
        <f>VLOOKUP(B566,'local electoral areas'!BY:BZ,2,FALSE)</f>
        <v>Cork City South East</v>
      </c>
      <c r="E566" s="4">
        <v>17041</v>
      </c>
      <c r="F566" s="5">
        <v>1178</v>
      </c>
      <c r="G566" t="b">
        <f>COUNTIF(B:B,B566)&gt;1</f>
        <v>0</v>
      </c>
      <c r="I566" t="b">
        <f>COUNTIF(E:E,E566)&gt;1</f>
        <v>0</v>
      </c>
    </row>
    <row r="567" spans="1:9" x14ac:dyDescent="0.2">
      <c r="A567" s="2" t="s">
        <v>10</v>
      </c>
      <c r="B567" s="3" t="s">
        <v>720</v>
      </c>
      <c r="C567" s="4" t="s">
        <v>446</v>
      </c>
      <c r="D567" s="4" t="str">
        <f>VLOOKUP(B567,'local electoral areas'!M:N,2,FALSE)</f>
        <v>Bandon – Kinsale</v>
      </c>
      <c r="E567" s="4">
        <v>18026</v>
      </c>
      <c r="F567" s="5">
        <v>767</v>
      </c>
      <c r="G567" t="b">
        <f>COUNTIF(B:B,B567)&gt;1</f>
        <v>0</v>
      </c>
      <c r="I567" t="b">
        <f>COUNTIF(E:E,E567)&gt;1</f>
        <v>0</v>
      </c>
    </row>
    <row r="568" spans="1:9" x14ac:dyDescent="0.2">
      <c r="A568" s="2" t="s">
        <v>10</v>
      </c>
      <c r="B568" s="3" t="s">
        <v>721</v>
      </c>
      <c r="C568" s="4" t="s">
        <v>446</v>
      </c>
      <c r="D568" s="4" t="str">
        <f>VLOOKUP(B568,'local electoral areas'!M:N,2,FALSE)</f>
        <v>Skibbereen – West Cork</v>
      </c>
      <c r="E568" s="4">
        <v>18069</v>
      </c>
      <c r="F568" s="5">
        <v>325</v>
      </c>
      <c r="G568" t="b">
        <f>COUNTIF(B:B,B568)&gt;1</f>
        <v>0</v>
      </c>
      <c r="I568" t="b">
        <f>COUNTIF(E:E,E568)&gt;1</f>
        <v>0</v>
      </c>
    </row>
    <row r="569" spans="1:9" x14ac:dyDescent="0.2">
      <c r="A569" s="2" t="s">
        <v>10</v>
      </c>
      <c r="B569" s="3" t="s">
        <v>722</v>
      </c>
      <c r="C569" s="4" t="s">
        <v>446</v>
      </c>
      <c r="D569" s="4" t="str">
        <f>VLOOKUP(B569,'local electoral areas'!M:N,2,FALSE)</f>
        <v>Skibbereen – West Cork</v>
      </c>
      <c r="E569" s="4">
        <v>18303</v>
      </c>
      <c r="F569" s="5">
        <v>547</v>
      </c>
      <c r="G569" t="b">
        <f>COUNTIF(B:B,B569)&gt;1</f>
        <v>0</v>
      </c>
      <c r="I569" t="b">
        <f>COUNTIF(E:E,E569)&gt;1</f>
        <v>0</v>
      </c>
    </row>
    <row r="570" spans="1:9" x14ac:dyDescent="0.2">
      <c r="A570" s="2" t="s">
        <v>10</v>
      </c>
      <c r="B570" s="3" t="s">
        <v>723</v>
      </c>
      <c r="C570" s="4" t="s">
        <v>446</v>
      </c>
      <c r="D570" s="4" t="str">
        <f>VLOOKUP(B570,'local electoral areas'!M:N,2,FALSE)</f>
        <v>Kanturk</v>
      </c>
      <c r="E570" s="4">
        <v>18166</v>
      </c>
      <c r="F570" s="5">
        <v>505</v>
      </c>
      <c r="G570" t="b">
        <f>COUNTIF(B:B,B570)&gt;1</f>
        <v>0</v>
      </c>
      <c r="I570" t="b">
        <f>COUNTIF(E:E,E570)&gt;1</f>
        <v>0</v>
      </c>
    </row>
    <row r="571" spans="1:9" x14ac:dyDescent="0.2">
      <c r="A571" s="2" t="s">
        <v>10</v>
      </c>
      <c r="B571" s="3" t="s">
        <v>724</v>
      </c>
      <c r="C571" s="4" t="s">
        <v>446</v>
      </c>
      <c r="D571" s="4" t="str">
        <f>VLOOKUP(B571,'local electoral areas'!M:N,2,FALSE)</f>
        <v>Bandon – Kinsale</v>
      </c>
      <c r="E571" s="4">
        <v>18191</v>
      </c>
      <c r="F571" s="5">
        <v>601</v>
      </c>
      <c r="G571" t="b">
        <f>COUNTIF(B:B,B571)&gt;1</f>
        <v>0</v>
      </c>
      <c r="I571" t="b">
        <f>COUNTIF(E:E,E571)&gt;1</f>
        <v>0</v>
      </c>
    </row>
    <row r="572" spans="1:9" x14ac:dyDescent="0.2">
      <c r="A572" s="2" t="s">
        <v>10</v>
      </c>
      <c r="B572" s="3" t="s">
        <v>725</v>
      </c>
      <c r="C572" s="4" t="s">
        <v>467</v>
      </c>
      <c r="D572" s="4" t="str">
        <f>VLOOKUP(B572,'local electoral areas'!BY:BZ,2,FALSE)</f>
        <v>Cork City South West</v>
      </c>
      <c r="E572" s="4">
        <v>18096</v>
      </c>
      <c r="F572" s="5">
        <v>11281</v>
      </c>
      <c r="G572" t="b">
        <f>COUNTIF(B:B,B572)&gt;1</f>
        <v>0</v>
      </c>
      <c r="I572" t="b">
        <f>COUNTIF(E:E,E572)&gt;1</f>
        <v>0</v>
      </c>
    </row>
    <row r="573" spans="1:9" x14ac:dyDescent="0.2">
      <c r="A573" s="2" t="s">
        <v>10</v>
      </c>
      <c r="B573" s="3" t="s">
        <v>726</v>
      </c>
      <c r="C573" s="4" t="s">
        <v>446</v>
      </c>
      <c r="D573" s="4" t="str">
        <f>VLOOKUP(B573,'local electoral areas'!M:N,2,FALSE)</f>
        <v>Bandon – Kinsale</v>
      </c>
      <c r="E573" s="4">
        <v>18192</v>
      </c>
      <c r="F573" s="5">
        <v>801</v>
      </c>
      <c r="G573" t="b">
        <f>COUNTIF(B:B,B573)&gt;1</f>
        <v>0</v>
      </c>
      <c r="I573" t="b">
        <f>COUNTIF(E:E,E573)&gt;1</f>
        <v>0</v>
      </c>
    </row>
    <row r="574" spans="1:9" x14ac:dyDescent="0.2">
      <c r="A574" s="2" t="s">
        <v>10</v>
      </c>
      <c r="B574" s="3" t="s">
        <v>727</v>
      </c>
      <c r="C574" s="4" t="s">
        <v>446</v>
      </c>
      <c r="D574" s="4" t="str">
        <f>VLOOKUP(B574,'local electoral areas'!M:N,2,FALSE)</f>
        <v>Fermoy</v>
      </c>
      <c r="E574" s="4">
        <v>18142</v>
      </c>
      <c r="F574" s="5">
        <v>383</v>
      </c>
      <c r="G574" t="b">
        <f>COUNTIF(B:B,B574)&gt;1</f>
        <v>1</v>
      </c>
      <c r="I574" t="b">
        <f>COUNTIF(E:E,E574)&gt;1</f>
        <v>0</v>
      </c>
    </row>
    <row r="575" spans="1:9" x14ac:dyDescent="0.2">
      <c r="A575" s="2" t="s">
        <v>10</v>
      </c>
      <c r="B575" s="3" t="s">
        <v>728</v>
      </c>
      <c r="C575" s="4" t="s">
        <v>446</v>
      </c>
      <c r="D575" s="4" t="str">
        <f>VLOOKUP(B575,'local electoral areas'!M:N,2,FALSE)</f>
        <v>Mallow</v>
      </c>
      <c r="E575" s="4">
        <v>18234</v>
      </c>
      <c r="F575" s="5">
        <v>631</v>
      </c>
      <c r="G575" t="b">
        <f>COUNTIF(B:B,B575)&gt;1</f>
        <v>0</v>
      </c>
      <c r="I575" t="b">
        <f>COUNTIF(E:E,E575)&gt;1</f>
        <v>0</v>
      </c>
    </row>
    <row r="576" spans="1:9" x14ac:dyDescent="0.2">
      <c r="A576" s="2" t="s">
        <v>10</v>
      </c>
      <c r="B576" s="3" t="s">
        <v>729</v>
      </c>
      <c r="C576" s="4" t="s">
        <v>446</v>
      </c>
      <c r="D576" s="4" t="str">
        <f>VLOOKUP(B576,'local electoral areas'!M:N,2,FALSE)</f>
        <v>Carrigaline</v>
      </c>
      <c r="E576" s="4">
        <v>18193</v>
      </c>
      <c r="F576" s="5">
        <v>5099</v>
      </c>
      <c r="G576" t="b">
        <f>COUNTIF(B:B,B576)&gt;1</f>
        <v>0</v>
      </c>
      <c r="I576" t="b">
        <f>COUNTIF(E:E,E576)&gt;1</f>
        <v>0</v>
      </c>
    </row>
    <row r="577" spans="1:9" x14ac:dyDescent="0.2">
      <c r="A577" s="2" t="s">
        <v>10</v>
      </c>
      <c r="B577" s="3" t="s">
        <v>730</v>
      </c>
      <c r="C577" s="4" t="s">
        <v>446</v>
      </c>
      <c r="D577" s="4" t="str">
        <f>VLOOKUP(B577,'local electoral areas'!M:N,2,FALSE)</f>
        <v>Midleton</v>
      </c>
      <c r="E577" s="4">
        <v>18259</v>
      </c>
      <c r="F577" s="5">
        <v>1110</v>
      </c>
      <c r="G577" t="b">
        <f>COUNTIF(B:B,B577)&gt;1</f>
        <v>0</v>
      </c>
      <c r="I577" t="b">
        <f>COUNTIF(E:E,E577)&gt;1</f>
        <v>0</v>
      </c>
    </row>
    <row r="578" spans="1:9" x14ac:dyDescent="0.2">
      <c r="A578" s="2" t="s">
        <v>10</v>
      </c>
      <c r="B578" s="3" t="s">
        <v>731</v>
      </c>
      <c r="C578" s="4" t="s">
        <v>446</v>
      </c>
      <c r="D578" s="4" t="str">
        <f>VLOOKUP(B578,'local electoral areas'!M:N,2,FALSE)</f>
        <v>Bantry – West Cork</v>
      </c>
      <c r="E578" s="4">
        <v>18317</v>
      </c>
      <c r="F578" s="5">
        <v>243</v>
      </c>
      <c r="G578" t="b">
        <f>COUNTIF(B:B,B578)&gt;1</f>
        <v>0</v>
      </c>
      <c r="I578" t="b">
        <f>COUNTIF(E:E,E578)&gt;1</f>
        <v>0</v>
      </c>
    </row>
    <row r="579" spans="1:9" x14ac:dyDescent="0.2">
      <c r="A579" s="2" t="s">
        <v>10</v>
      </c>
      <c r="B579" s="3" t="s">
        <v>732</v>
      </c>
      <c r="C579" s="4" t="s">
        <v>446</v>
      </c>
      <c r="D579" s="4" t="str">
        <f>VLOOKUP(B579,'local electoral areas'!M:N,2,FALSE)</f>
        <v>Macroom</v>
      </c>
      <c r="E579" s="4">
        <v>18213</v>
      </c>
      <c r="F579" s="5">
        <v>889</v>
      </c>
      <c r="G579" t="b">
        <f>COUNTIF(B:B,B579)&gt;1</f>
        <v>0</v>
      </c>
      <c r="I579" t="b">
        <f>COUNTIF(E:E,E579)&gt;1</f>
        <v>0</v>
      </c>
    </row>
    <row r="580" spans="1:9" x14ac:dyDescent="0.2">
      <c r="A580" s="2" t="s">
        <v>10</v>
      </c>
      <c r="B580" s="3" t="s">
        <v>733</v>
      </c>
      <c r="C580" s="4" t="s">
        <v>446</v>
      </c>
      <c r="D580" s="4" t="str">
        <f>VLOOKUP(B580,'local electoral areas'!M:N,2,FALSE)</f>
        <v>Macroom</v>
      </c>
      <c r="E580" s="4">
        <v>18005</v>
      </c>
      <c r="F580" s="5">
        <v>4382</v>
      </c>
      <c r="G580" t="b">
        <f>COUNTIF(B:B,B580)&gt;1</f>
        <v>0</v>
      </c>
      <c r="I580" t="b">
        <f>COUNTIF(E:E,E580)&gt;1</f>
        <v>0</v>
      </c>
    </row>
    <row r="581" spans="1:9" x14ac:dyDescent="0.2">
      <c r="A581" s="2" t="s">
        <v>10</v>
      </c>
      <c r="B581" s="3" t="s">
        <v>734</v>
      </c>
      <c r="C581" s="4" t="s">
        <v>446</v>
      </c>
      <c r="D581" s="4" t="s">
        <v>452</v>
      </c>
      <c r="E581" s="4">
        <v>18214</v>
      </c>
      <c r="F581" s="5">
        <v>1148</v>
      </c>
      <c r="G581" t="b">
        <f>COUNTIF(B:B,B581)&gt;1</f>
        <v>0</v>
      </c>
      <c r="I581" t="b">
        <f>COUNTIF(E:E,E581)&gt;1</f>
        <v>0</v>
      </c>
    </row>
    <row r="582" spans="1:9" x14ac:dyDescent="0.2">
      <c r="A582" s="2" t="s">
        <v>10</v>
      </c>
      <c r="B582" s="3" t="s">
        <v>735</v>
      </c>
      <c r="C582" s="4" t="s">
        <v>467</v>
      </c>
      <c r="D582" s="4" t="str">
        <f>VLOOKUP(B582,'local electoral areas'!BY:BZ,2,FALSE)</f>
        <v>Cork City South East</v>
      </c>
      <c r="E582" s="4">
        <v>17042</v>
      </c>
      <c r="F582" s="5">
        <v>5398</v>
      </c>
      <c r="G582" t="b">
        <f>COUNTIF(B:B,B582)&gt;1</f>
        <v>0</v>
      </c>
      <c r="I582" t="b">
        <f>COUNTIF(E:E,E582)&gt;1</f>
        <v>0</v>
      </c>
    </row>
    <row r="583" spans="1:9" x14ac:dyDescent="0.2">
      <c r="A583" s="2" t="s">
        <v>10</v>
      </c>
      <c r="B583" s="3" t="s">
        <v>736</v>
      </c>
      <c r="C583" s="4" t="s">
        <v>467</v>
      </c>
      <c r="D583" s="4" t="str">
        <f>VLOOKUP(B583,'local electoral areas'!BY:BZ,2,FALSE)</f>
        <v>Cork City South East</v>
      </c>
      <c r="E583" s="4">
        <v>17043</v>
      </c>
      <c r="F583" s="5">
        <v>5125</v>
      </c>
      <c r="G583" t="b">
        <f>COUNTIF(B:B,B583)&gt;1</f>
        <v>0</v>
      </c>
      <c r="I583" t="b">
        <f>COUNTIF(E:E,E583)&gt;1</f>
        <v>0</v>
      </c>
    </row>
    <row r="584" spans="1:9" x14ac:dyDescent="0.2">
      <c r="A584" s="2" t="s">
        <v>10</v>
      </c>
      <c r="B584" s="3" t="s">
        <v>737</v>
      </c>
      <c r="C584" s="4" t="s">
        <v>467</v>
      </c>
      <c r="D584" s="4" t="str">
        <f>VLOOKUP(B584,'local electoral areas'!BY:BZ,2,FALSE)</f>
        <v>Cork City South East</v>
      </c>
      <c r="E584" s="4">
        <v>17044</v>
      </c>
      <c r="F584" s="5">
        <v>3361</v>
      </c>
      <c r="G584" t="b">
        <f>COUNTIF(B:B,B584)&gt;1</f>
        <v>0</v>
      </c>
      <c r="I584" t="b">
        <f>COUNTIF(E:E,E584)&gt;1</f>
        <v>0</v>
      </c>
    </row>
    <row r="585" spans="1:9" x14ac:dyDescent="0.2">
      <c r="A585" s="2" t="s">
        <v>10</v>
      </c>
      <c r="B585" s="3" t="s">
        <v>738</v>
      </c>
      <c r="C585" s="4" t="s">
        <v>446</v>
      </c>
      <c r="D585" s="4" t="str">
        <f>VLOOKUP(B585,'local electoral areas'!M:N,2,FALSE)</f>
        <v>Mallow</v>
      </c>
      <c r="E585" s="4">
        <v>18006</v>
      </c>
      <c r="F585" s="5">
        <v>6498</v>
      </c>
      <c r="G585" t="b">
        <f>COUNTIF(B:B,B585)&gt;1</f>
        <v>0</v>
      </c>
      <c r="I585" t="b">
        <f>COUNTIF(E:E,E585)&gt;1</f>
        <v>0</v>
      </c>
    </row>
    <row r="586" spans="1:9" x14ac:dyDescent="0.2">
      <c r="A586" s="2" t="s">
        <v>10</v>
      </c>
      <c r="B586" s="3" t="s">
        <v>739</v>
      </c>
      <c r="C586" s="4" t="s">
        <v>446</v>
      </c>
      <c r="D586" s="4" t="str">
        <f>VLOOKUP(B586,'local electoral areas'!M:N,2,FALSE)</f>
        <v>Mallow</v>
      </c>
      <c r="E586" s="4">
        <v>18235</v>
      </c>
      <c r="F586" s="5">
        <v>5021</v>
      </c>
      <c r="G586" t="b">
        <f>COUNTIF(B:B,B586)&gt;1</f>
        <v>0</v>
      </c>
      <c r="I586" t="b">
        <f>COUNTIF(E:E,E586)&gt;1</f>
        <v>0</v>
      </c>
    </row>
    <row r="587" spans="1:9" x14ac:dyDescent="0.2">
      <c r="A587" s="2" t="s">
        <v>10</v>
      </c>
      <c r="B587" s="3" t="s">
        <v>740</v>
      </c>
      <c r="C587" s="4" t="s">
        <v>446</v>
      </c>
      <c r="D587" s="4" t="str">
        <f>VLOOKUP(B587,'local electoral areas'!M:N,2,FALSE)</f>
        <v>Mallow</v>
      </c>
      <c r="E587" s="4">
        <v>18007</v>
      </c>
      <c r="F587" s="5">
        <v>2844</v>
      </c>
      <c r="G587" t="b">
        <f>COUNTIF(B:B,B587)&gt;1</f>
        <v>0</v>
      </c>
      <c r="I587" t="b">
        <f>COUNTIF(E:E,E587)&gt;1</f>
        <v>0</v>
      </c>
    </row>
    <row r="588" spans="1:9" x14ac:dyDescent="0.2">
      <c r="A588" s="2" t="s">
        <v>10</v>
      </c>
      <c r="B588" s="3" t="s">
        <v>741</v>
      </c>
      <c r="C588" s="4" t="s">
        <v>446</v>
      </c>
      <c r="D588" s="4" t="str">
        <f>VLOOKUP(B588,'local electoral areas'!M:N,2,FALSE)</f>
        <v>Skibbereen – West Cork</v>
      </c>
      <c r="E588" s="4">
        <v>18118</v>
      </c>
      <c r="F588" s="5">
        <v>585</v>
      </c>
      <c r="G588" t="b">
        <f>COUNTIF(B:B,B588)&gt;1</f>
        <v>0</v>
      </c>
      <c r="I588" t="b">
        <f>COUNTIF(E:E,E588)&gt;1</f>
        <v>0</v>
      </c>
    </row>
    <row r="589" spans="1:9" x14ac:dyDescent="0.2">
      <c r="A589" s="2" t="s">
        <v>10</v>
      </c>
      <c r="B589" s="3" t="s">
        <v>742</v>
      </c>
      <c r="C589" s="4" t="s">
        <v>467</v>
      </c>
      <c r="D589" s="4" t="str">
        <f>VLOOKUP(B589,'local electoral areas'!BY:BZ,2,FALSE)</f>
        <v>Cork City South Central</v>
      </c>
      <c r="E589" s="4">
        <v>17045</v>
      </c>
      <c r="F589" s="5">
        <v>907</v>
      </c>
      <c r="G589" t="b">
        <f>COUNTIF(B:B,B589)&gt;1</f>
        <v>0</v>
      </c>
      <c r="H589" t="s">
        <v>120</v>
      </c>
      <c r="I589" t="b">
        <f>COUNTIF(E:E,E589)&gt;1</f>
        <v>0</v>
      </c>
    </row>
    <row r="590" spans="1:9" x14ac:dyDescent="0.2">
      <c r="A590" s="2" t="s">
        <v>10</v>
      </c>
      <c r="B590" s="3" t="s">
        <v>743</v>
      </c>
      <c r="C590" s="4" t="s">
        <v>446</v>
      </c>
      <c r="D590" s="4" t="str">
        <f>VLOOKUP(B590,'local electoral areas'!M:N,2,FALSE)</f>
        <v>Fermoy</v>
      </c>
      <c r="E590" s="4">
        <v>18283</v>
      </c>
      <c r="F590" s="5">
        <v>408</v>
      </c>
      <c r="G590" t="b">
        <f>COUNTIF(B:B,B590)&gt;1</f>
        <v>1</v>
      </c>
      <c r="I590" t="b">
        <f>COUNTIF(E:E,E590)&gt;1</f>
        <v>0</v>
      </c>
    </row>
    <row r="591" spans="1:9" x14ac:dyDescent="0.2">
      <c r="A591" s="2" t="s">
        <v>10</v>
      </c>
      <c r="B591" s="3" t="s">
        <v>744</v>
      </c>
      <c r="C591" s="4" t="s">
        <v>446</v>
      </c>
      <c r="D591" s="4" t="s">
        <v>452</v>
      </c>
      <c r="E591" s="4">
        <v>18215</v>
      </c>
      <c r="F591" s="5">
        <v>508</v>
      </c>
      <c r="G591" t="b">
        <f>COUNTIF(B:B,B591)&gt;1</f>
        <v>0</v>
      </c>
      <c r="I591" t="b">
        <f>COUNTIF(E:E,E591)&gt;1</f>
        <v>0</v>
      </c>
    </row>
    <row r="592" spans="1:9" x14ac:dyDescent="0.2">
      <c r="A592" s="2" t="s">
        <v>10</v>
      </c>
      <c r="B592" s="3" t="s">
        <v>60</v>
      </c>
      <c r="C592" s="4" t="s">
        <v>478</v>
      </c>
      <c r="D592" s="4" t="s">
        <v>452</v>
      </c>
      <c r="E592" s="4">
        <v>18097</v>
      </c>
      <c r="F592" s="5">
        <v>3257</v>
      </c>
      <c r="G592" t="b">
        <f>COUNTIF(B:B,B592)&gt;1</f>
        <v>0</v>
      </c>
      <c r="H592" t="s">
        <v>120</v>
      </c>
      <c r="I592" t="b">
        <f>COUNTIF(E:E,E592)&gt;1</f>
        <v>0</v>
      </c>
    </row>
    <row r="593" spans="1:9" x14ac:dyDescent="0.2">
      <c r="A593" s="2" t="s">
        <v>10</v>
      </c>
      <c r="B593" s="3" t="s">
        <v>745</v>
      </c>
      <c r="C593" s="4" t="s">
        <v>467</v>
      </c>
      <c r="D593" s="4" t="str">
        <f>VLOOKUP(B593,'local electoral areas'!BY:BZ,2,FALSE)</f>
        <v>Cork City North East</v>
      </c>
      <c r="E593" s="4">
        <v>17046</v>
      </c>
      <c r="F593" s="5">
        <v>2846</v>
      </c>
      <c r="G593" t="b">
        <f>COUNTIF(B:B,B593)&gt;1</f>
        <v>0</v>
      </c>
      <c r="H593" t="s">
        <v>120</v>
      </c>
      <c r="I593" t="b">
        <f>COUNTIF(E:E,E593)&gt;1</f>
        <v>0</v>
      </c>
    </row>
    <row r="594" spans="1:9" x14ac:dyDescent="0.2">
      <c r="A594" s="2" t="s">
        <v>10</v>
      </c>
      <c r="B594" s="3" t="s">
        <v>746</v>
      </c>
      <c r="C594" s="4" t="s">
        <v>446</v>
      </c>
      <c r="D594" s="4" t="str">
        <f>VLOOKUP(B594,'local electoral areas'!M:N,2,FALSE)</f>
        <v>Bantry – West Cork</v>
      </c>
      <c r="E594" s="4">
        <v>18042</v>
      </c>
      <c r="F594" s="5">
        <v>400</v>
      </c>
      <c r="G594" t="b">
        <f>COUNTIF(B:B,B594)&gt;1</f>
        <v>0</v>
      </c>
      <c r="I594" t="b">
        <f>COUNTIF(E:E,E594)&gt;1</f>
        <v>0</v>
      </c>
    </row>
    <row r="595" spans="1:9" x14ac:dyDescent="0.2">
      <c r="A595" s="2" t="s">
        <v>10</v>
      </c>
      <c r="B595" s="3" t="s">
        <v>747</v>
      </c>
      <c r="C595" s="4" t="s">
        <v>446</v>
      </c>
      <c r="D595" s="4" t="str">
        <f>VLOOKUP(B595,'local electoral areas'!M:N,2,FALSE)</f>
        <v>Kanturk</v>
      </c>
      <c r="E595" s="4">
        <v>18167</v>
      </c>
      <c r="F595" s="5">
        <v>450</v>
      </c>
      <c r="G595" t="b">
        <f>COUNTIF(B:B,B595)&gt;1</f>
        <v>0</v>
      </c>
      <c r="I595" t="b">
        <f>COUNTIF(E:E,E595)&gt;1</f>
        <v>0</v>
      </c>
    </row>
    <row r="596" spans="1:9" x14ac:dyDescent="0.2">
      <c r="A596" s="2" t="s">
        <v>10</v>
      </c>
      <c r="B596" s="3" t="s">
        <v>748</v>
      </c>
      <c r="C596" s="4" t="s">
        <v>446</v>
      </c>
      <c r="D596" s="4" t="str">
        <f>VLOOKUP(B596,'local electoral areas'!M:N,2,FALSE)</f>
        <v>Midleton</v>
      </c>
      <c r="E596" s="4">
        <v>18260</v>
      </c>
      <c r="F596" s="5">
        <v>10048</v>
      </c>
      <c r="G596" t="b">
        <f>COUNTIF(B:B,B596)&gt;1</f>
        <v>0</v>
      </c>
      <c r="I596" t="b">
        <f>COUNTIF(E:E,E596)&gt;1</f>
        <v>0</v>
      </c>
    </row>
    <row r="597" spans="1:9" x14ac:dyDescent="0.2">
      <c r="A597" s="2" t="s">
        <v>10</v>
      </c>
      <c r="B597" s="3" t="s">
        <v>749</v>
      </c>
      <c r="C597" s="4" t="s">
        <v>446</v>
      </c>
      <c r="D597" s="4" t="str">
        <f>VLOOKUP(B597,'local electoral areas'!M:N,2,FALSE)</f>
        <v>Midleton</v>
      </c>
      <c r="E597" s="4">
        <v>18008</v>
      </c>
      <c r="F597" s="5">
        <v>3784</v>
      </c>
      <c r="G597" t="b">
        <f>COUNTIF(B:B,B597)&gt;1</f>
        <v>0</v>
      </c>
      <c r="I597" t="b">
        <f>COUNTIF(E:E,E597)&gt;1</f>
        <v>0</v>
      </c>
    </row>
    <row r="598" spans="1:9" x14ac:dyDescent="0.2">
      <c r="A598" s="2" t="s">
        <v>10</v>
      </c>
      <c r="B598" s="3" t="s">
        <v>750</v>
      </c>
      <c r="C598" s="4" t="s">
        <v>446</v>
      </c>
      <c r="D598" s="4" t="str">
        <f>VLOOKUP(B598,'local electoral areas'!M:N,2,FALSE)</f>
        <v>Bantry – West Cork</v>
      </c>
      <c r="E598" s="4">
        <v>18119</v>
      </c>
      <c r="F598" s="5">
        <v>199</v>
      </c>
      <c r="G598" t="b">
        <f>COUNTIF(B:B,B598)&gt;1</f>
        <v>0</v>
      </c>
      <c r="I598" t="b">
        <f>COUNTIF(E:E,E598)&gt;1</f>
        <v>0</v>
      </c>
    </row>
    <row r="599" spans="1:9" x14ac:dyDescent="0.2">
      <c r="A599" s="2" t="s">
        <v>10</v>
      </c>
      <c r="B599" s="3" t="s">
        <v>751</v>
      </c>
      <c r="C599" s="4" t="s">
        <v>446</v>
      </c>
      <c r="D599" s="4" t="str">
        <f>VLOOKUP(B599,'local electoral areas'!M:N,2,FALSE)</f>
        <v>Kanturk</v>
      </c>
      <c r="E599" s="4">
        <v>18168</v>
      </c>
      <c r="F599" s="5">
        <v>691</v>
      </c>
      <c r="G599" t="b">
        <f>COUNTIF(B:B,B599)&gt;1</f>
        <v>0</v>
      </c>
      <c r="I599" t="b">
        <f>COUNTIF(E:E,E599)&gt;1</f>
        <v>0</v>
      </c>
    </row>
    <row r="600" spans="1:9" x14ac:dyDescent="0.2">
      <c r="A600" s="2" t="s">
        <v>10</v>
      </c>
      <c r="B600" s="3" t="s">
        <v>282</v>
      </c>
      <c r="C600" s="4" t="s">
        <v>446</v>
      </c>
      <c r="D600" s="4" t="str">
        <f>VLOOKUP(B600,'local electoral areas'!M:N,2,FALSE)</f>
        <v>Kanturk</v>
      </c>
      <c r="E600" s="4">
        <v>18236</v>
      </c>
      <c r="F600" s="5">
        <v>458</v>
      </c>
      <c r="G600" t="b">
        <f>COUNTIF(B:B,B600)&gt;1</f>
        <v>1</v>
      </c>
      <c r="I600" t="b">
        <f>COUNTIF(E:E,E600)&gt;1</f>
        <v>0</v>
      </c>
    </row>
    <row r="601" spans="1:9" x14ac:dyDescent="0.2">
      <c r="A601" s="2" t="s">
        <v>10</v>
      </c>
      <c r="B601" s="3" t="s">
        <v>752</v>
      </c>
      <c r="C601" s="4" t="s">
        <v>446</v>
      </c>
      <c r="D601" s="4" t="str">
        <f>VLOOKUP(B601,'local electoral areas'!M:N,2,FALSE)</f>
        <v>Fermoy</v>
      </c>
      <c r="E601" s="4">
        <v>18284</v>
      </c>
      <c r="F601" s="5">
        <v>5176</v>
      </c>
      <c r="G601" t="b">
        <f>COUNTIF(B:B,B601)&gt;1</f>
        <v>0</v>
      </c>
      <c r="I601" t="b">
        <f>COUNTIF(E:E,E601)&gt;1</f>
        <v>0</v>
      </c>
    </row>
    <row r="602" spans="1:9" x14ac:dyDescent="0.2">
      <c r="A602" s="2" t="s">
        <v>10</v>
      </c>
      <c r="B602" s="3" t="s">
        <v>753</v>
      </c>
      <c r="C602" s="4" t="s">
        <v>446</v>
      </c>
      <c r="D602" s="4" t="str">
        <f>VLOOKUP(B602,'local electoral areas'!M:N,2,FALSE)</f>
        <v>Midleton</v>
      </c>
      <c r="E602" s="4">
        <v>18261</v>
      </c>
      <c r="F602" s="5">
        <v>789</v>
      </c>
      <c r="G602" t="b">
        <f>COUNTIF(B:B,B602)&gt;1</f>
        <v>0</v>
      </c>
      <c r="I602" t="b">
        <f>COUNTIF(E:E,E602)&gt;1</f>
        <v>0</v>
      </c>
    </row>
    <row r="603" spans="1:9" x14ac:dyDescent="0.2">
      <c r="A603" s="2" t="s">
        <v>10</v>
      </c>
      <c r="B603" s="3" t="s">
        <v>754</v>
      </c>
      <c r="C603" s="4" t="s">
        <v>446</v>
      </c>
      <c r="D603" s="4" t="str">
        <f>VLOOKUP(B603,'local electoral areas'!M:N,2,FALSE)</f>
        <v>Fermoy</v>
      </c>
      <c r="E603" s="4">
        <v>18237</v>
      </c>
      <c r="F603" s="5">
        <v>853</v>
      </c>
      <c r="G603" t="b">
        <f>COUNTIF(B:B,B603)&gt;1</f>
        <v>0</v>
      </c>
      <c r="I603" t="b">
        <f>COUNTIF(E:E,E603)&gt;1</f>
        <v>0</v>
      </c>
    </row>
    <row r="604" spans="1:9" x14ac:dyDescent="0.2">
      <c r="A604" s="2" t="s">
        <v>10</v>
      </c>
      <c r="B604" s="3" t="s">
        <v>63</v>
      </c>
      <c r="C604" s="4" t="s">
        <v>478</v>
      </c>
      <c r="D604" s="4" t="s">
        <v>479</v>
      </c>
      <c r="E604" s="4">
        <v>18098</v>
      </c>
      <c r="F604" s="5">
        <v>1324</v>
      </c>
      <c r="G604" t="b">
        <f>COUNTIF(B:B,B604)&gt;1</f>
        <v>0</v>
      </c>
      <c r="I604" t="b">
        <f>COUNTIF(E:E,E604)&gt;1</f>
        <v>0</v>
      </c>
    </row>
    <row r="605" spans="1:9" x14ac:dyDescent="0.2">
      <c r="A605" s="2" t="s">
        <v>10</v>
      </c>
      <c r="B605" s="3" t="s">
        <v>755</v>
      </c>
      <c r="C605" s="4" t="s">
        <v>446</v>
      </c>
      <c r="D605" s="4" t="str">
        <f>VLOOKUP(B605,'local electoral areas'!M:N,2,FALSE)</f>
        <v>Carrigaline</v>
      </c>
      <c r="E605" s="4">
        <v>18099</v>
      </c>
      <c r="F605" s="5">
        <v>5390</v>
      </c>
      <c r="G605" t="b">
        <f>COUNTIF(B:B,B605)&gt;1</f>
        <v>0</v>
      </c>
      <c r="I605" t="b">
        <f>COUNTIF(E:E,E605)&gt;1</f>
        <v>0</v>
      </c>
    </row>
    <row r="606" spans="1:9" x14ac:dyDescent="0.2">
      <c r="A606" s="2" t="s">
        <v>10</v>
      </c>
      <c r="B606" s="3" t="s">
        <v>756</v>
      </c>
      <c r="C606" s="4" t="s">
        <v>467</v>
      </c>
      <c r="D606" s="4" t="str">
        <f>VLOOKUP(B606,'local electoral areas'!BY:BZ,2,FALSE)</f>
        <v>Cork City North East</v>
      </c>
      <c r="E606" s="4">
        <v>17047</v>
      </c>
      <c r="F606" s="5">
        <v>1730</v>
      </c>
      <c r="G606" t="b">
        <f>COUNTIF(B:B,B606)&gt;1</f>
        <v>0</v>
      </c>
      <c r="H606" t="s">
        <v>120</v>
      </c>
      <c r="I606" t="b">
        <f>COUNTIF(E:E,E606)&gt;1</f>
        <v>0</v>
      </c>
    </row>
    <row r="607" spans="1:9" x14ac:dyDescent="0.2">
      <c r="A607" s="2" t="s">
        <v>10</v>
      </c>
      <c r="B607" s="3" t="s">
        <v>757</v>
      </c>
      <c r="C607" s="4" t="s">
        <v>467</v>
      </c>
      <c r="D607" s="4" t="str">
        <f>VLOOKUP(B607,'local electoral areas'!BY:BZ,2,FALSE)</f>
        <v>Cork City North East</v>
      </c>
      <c r="E607" s="4">
        <v>17048</v>
      </c>
      <c r="F607" s="5">
        <v>2446</v>
      </c>
      <c r="G607" t="b">
        <f>COUNTIF(B:B,B607)&gt;1</f>
        <v>0</v>
      </c>
      <c r="H607" t="s">
        <v>120</v>
      </c>
      <c r="I607" t="b">
        <f>COUNTIF(E:E,E607)&gt;1</f>
        <v>0</v>
      </c>
    </row>
    <row r="608" spans="1:9" x14ac:dyDescent="0.2">
      <c r="A608" s="2" t="s">
        <v>10</v>
      </c>
      <c r="B608" s="3" t="s">
        <v>758</v>
      </c>
      <c r="C608" s="4" t="s">
        <v>446</v>
      </c>
      <c r="D608" s="4" t="s">
        <v>452</v>
      </c>
      <c r="E608" s="4">
        <v>18216</v>
      </c>
      <c r="F608" s="5">
        <v>727</v>
      </c>
      <c r="G608" t="b">
        <f>COUNTIF(B:B,B608)&gt;1</f>
        <v>0</v>
      </c>
      <c r="I608" t="b">
        <f>COUNTIF(E:E,E608)&gt;1</f>
        <v>0</v>
      </c>
    </row>
    <row r="609" spans="1:9" x14ac:dyDescent="0.2">
      <c r="A609" s="2" t="s">
        <v>10</v>
      </c>
      <c r="B609" s="3" t="s">
        <v>759</v>
      </c>
      <c r="C609" s="4" t="s">
        <v>446</v>
      </c>
      <c r="D609" s="4" t="s">
        <v>452</v>
      </c>
      <c r="E609" s="4">
        <v>18027</v>
      </c>
      <c r="F609" s="5">
        <v>1579</v>
      </c>
      <c r="G609" t="b">
        <f>COUNTIF(B:B,B609)&gt;1</f>
        <v>0</v>
      </c>
      <c r="I609" t="b">
        <f>COUNTIF(E:E,E609)&gt;1</f>
        <v>0</v>
      </c>
    </row>
    <row r="610" spans="1:9" x14ac:dyDescent="0.2">
      <c r="A610" s="2" t="s">
        <v>10</v>
      </c>
      <c r="B610" s="3" t="s">
        <v>760</v>
      </c>
      <c r="C610" s="4" t="s">
        <v>446</v>
      </c>
      <c r="D610" s="4" t="str">
        <f>VLOOKUP(B610,'local electoral areas'!M:N,2,FALSE)</f>
        <v>Bandon – Kinsale</v>
      </c>
      <c r="E610" s="4">
        <v>18028</v>
      </c>
      <c r="F610" s="5">
        <v>541</v>
      </c>
      <c r="G610" t="b">
        <f>COUNTIF(B:B,B610)&gt;1</f>
        <v>0</v>
      </c>
      <c r="I610" t="b">
        <f>COUNTIF(E:E,E610)&gt;1</f>
        <v>0</v>
      </c>
    </row>
    <row r="611" spans="1:9" x14ac:dyDescent="0.2">
      <c r="A611" s="2" t="s">
        <v>10</v>
      </c>
      <c r="B611" s="3" t="s">
        <v>761</v>
      </c>
      <c r="C611" s="4" t="s">
        <v>446</v>
      </c>
      <c r="D611" s="4" t="str">
        <f>VLOOKUP(B611,'local electoral areas'!M:N,2,FALSE)</f>
        <v>Skibbereen – West Cork</v>
      </c>
      <c r="E611" s="4">
        <v>18304</v>
      </c>
      <c r="F611" s="5">
        <v>805</v>
      </c>
      <c r="G611" t="b">
        <f>COUNTIF(B:B,B611)&gt;1</f>
        <v>0</v>
      </c>
      <c r="I611" t="b">
        <f>COUNTIF(E:E,E611)&gt;1</f>
        <v>0</v>
      </c>
    </row>
    <row r="612" spans="1:9" x14ac:dyDescent="0.2">
      <c r="A612" s="2" t="s">
        <v>10</v>
      </c>
      <c r="B612" s="3" t="s">
        <v>762</v>
      </c>
      <c r="C612" s="4" t="s">
        <v>446</v>
      </c>
      <c r="D612" s="4" t="str">
        <f>VLOOKUP(B612,'local electoral areas'!M:N,2,FALSE)</f>
        <v>Macroom</v>
      </c>
      <c r="E612" s="4">
        <v>18219</v>
      </c>
      <c r="F612" s="5">
        <v>637</v>
      </c>
      <c r="G612" t="b">
        <f>COUNTIF(B:B,B612)&gt;1</f>
        <v>0</v>
      </c>
      <c r="I612" t="b">
        <f>COUNTIF(E:E,E612)&gt;1</f>
        <v>0</v>
      </c>
    </row>
    <row r="613" spans="1:9" x14ac:dyDescent="0.2">
      <c r="A613" s="2" t="s">
        <v>10</v>
      </c>
      <c r="B613" s="3" t="s">
        <v>763</v>
      </c>
      <c r="C613" s="4" t="s">
        <v>446</v>
      </c>
      <c r="D613" s="4" t="str">
        <f>VLOOKUP(B613,'local electoral areas'!M:N,2,FALSE)</f>
        <v>Mallow</v>
      </c>
      <c r="E613" s="4">
        <v>18169</v>
      </c>
      <c r="F613" s="5">
        <v>97</v>
      </c>
      <c r="G613" t="b">
        <f>COUNTIF(B:B,B613)&gt;1</f>
        <v>0</v>
      </c>
      <c r="I613" t="b">
        <f>COUNTIF(E:E,E613)&gt;1</f>
        <v>0</v>
      </c>
    </row>
    <row r="614" spans="1:9" x14ac:dyDescent="0.2">
      <c r="A614" s="2" t="s">
        <v>10</v>
      </c>
      <c r="B614" s="3" t="s">
        <v>418</v>
      </c>
      <c r="C614" s="4" t="s">
        <v>446</v>
      </c>
      <c r="D614" s="4" t="str">
        <f>VLOOKUP(B614,'local electoral areas'!M:N,2,FALSE)</f>
        <v>Kanturk</v>
      </c>
      <c r="E614" s="4">
        <v>18170</v>
      </c>
      <c r="F614" s="5">
        <v>1588</v>
      </c>
      <c r="G614" t="b">
        <f>COUNTIF(B:B,B614)&gt;1</f>
        <v>1</v>
      </c>
      <c r="I614" t="b">
        <f>COUNTIF(E:E,E614)&gt;1</f>
        <v>0</v>
      </c>
    </row>
    <row r="615" spans="1:9" x14ac:dyDescent="0.2">
      <c r="A615" s="2" t="s">
        <v>10</v>
      </c>
      <c r="B615" s="3" t="s">
        <v>764</v>
      </c>
      <c r="C615" s="4" t="s">
        <v>446</v>
      </c>
      <c r="D615" s="4" t="str">
        <f>VLOOKUP(B615,'local electoral areas'!M:N,2,FALSE)</f>
        <v>Kanturk</v>
      </c>
      <c r="E615" s="4">
        <v>18171</v>
      </c>
      <c r="F615" s="5">
        <v>1002</v>
      </c>
      <c r="G615" t="b">
        <f>COUNTIF(B:B,B615)&gt;1</f>
        <v>1</v>
      </c>
      <c r="I615" t="b">
        <f>COUNTIF(E:E,E615)&gt;1</f>
        <v>0</v>
      </c>
    </row>
    <row r="616" spans="1:9" x14ac:dyDescent="0.2">
      <c r="A616" s="2" t="s">
        <v>10</v>
      </c>
      <c r="B616" s="3" t="s">
        <v>765</v>
      </c>
      <c r="C616" s="4" t="s">
        <v>446</v>
      </c>
      <c r="D616" t="str">
        <f>VLOOKUP(B616,'local electoral areas'!M:N,2,FALSE)</f>
        <v>Bandon – Kinsale</v>
      </c>
      <c r="E616" s="4">
        <v>18194</v>
      </c>
      <c r="F616" s="5">
        <v>343</v>
      </c>
      <c r="G616" t="b">
        <f>COUNTIF(B:B,B616)&gt;1</f>
        <v>1</v>
      </c>
      <c r="I616" t="b">
        <f>COUNTIF(E:E,E616)&gt;1</f>
        <v>0</v>
      </c>
    </row>
    <row r="617" spans="1:9" x14ac:dyDescent="0.2">
      <c r="A617" s="2" t="s">
        <v>10</v>
      </c>
      <c r="B617" s="3" t="s">
        <v>66</v>
      </c>
      <c r="C617" s="4" t="s">
        <v>478</v>
      </c>
      <c r="D617" s="4" t="s">
        <v>452</v>
      </c>
      <c r="E617" s="4">
        <v>18100</v>
      </c>
      <c r="F617" s="5">
        <v>2829</v>
      </c>
      <c r="G617" t="b">
        <f>COUNTIF(B:B,B617)&gt;1</f>
        <v>0</v>
      </c>
      <c r="I617" t="b">
        <f>COUNTIF(E:E,E617)&gt;1</f>
        <v>0</v>
      </c>
    </row>
    <row r="618" spans="1:9" x14ac:dyDescent="0.2">
      <c r="A618" s="2" t="s">
        <v>10</v>
      </c>
      <c r="B618" s="3" t="s">
        <v>766</v>
      </c>
      <c r="C618" s="4" t="s">
        <v>467</v>
      </c>
      <c r="D618" s="4" t="str">
        <f>VLOOKUP(B618,'local electoral areas'!BY:BZ,2,FALSE)</f>
        <v>Cork City South Central</v>
      </c>
      <c r="E618" s="4">
        <v>17049</v>
      </c>
      <c r="F618" s="5">
        <v>762</v>
      </c>
      <c r="G618" t="b">
        <f>COUNTIF(B:B,B618)&gt;1</f>
        <v>0</v>
      </c>
      <c r="I618" t="b">
        <f>COUNTIF(E:E,E618)&gt;1</f>
        <v>0</v>
      </c>
    </row>
    <row r="619" spans="1:9" x14ac:dyDescent="0.2">
      <c r="A619" s="2" t="s">
        <v>10</v>
      </c>
      <c r="B619" s="3" t="s">
        <v>767</v>
      </c>
      <c r="C619" s="4" t="s">
        <v>467</v>
      </c>
      <c r="D619" s="4" t="str">
        <f>VLOOKUP(B619,'local electoral areas'!BY:BZ,2,FALSE)</f>
        <v>Cork City South Central</v>
      </c>
      <c r="E619" s="4">
        <v>17050</v>
      </c>
      <c r="F619" s="5">
        <v>1637</v>
      </c>
      <c r="G619" t="b">
        <f>COUNTIF(B:B,B619)&gt;1</f>
        <v>0</v>
      </c>
      <c r="I619" t="b">
        <f>COUNTIF(E:E,E619)&gt;1</f>
        <v>0</v>
      </c>
    </row>
    <row r="620" spans="1:9" x14ac:dyDescent="0.2">
      <c r="A620" s="2" t="s">
        <v>10</v>
      </c>
      <c r="B620" s="3" t="s">
        <v>768</v>
      </c>
      <c r="C620" s="4" t="s">
        <v>446</v>
      </c>
      <c r="D620" s="4" t="str">
        <f>VLOOKUP(B620,'local electoral areas'!M:N,2,FALSE)</f>
        <v>Macroom</v>
      </c>
      <c r="E620" s="4">
        <v>18217</v>
      </c>
      <c r="F620" s="5">
        <v>610</v>
      </c>
      <c r="G620" t="b">
        <f>COUNTIF(B:B,B620)&gt;1</f>
        <v>0</v>
      </c>
      <c r="I620" t="b">
        <f>COUNTIF(E:E,E620)&gt;1</f>
        <v>0</v>
      </c>
    </row>
    <row r="621" spans="1:9" x14ac:dyDescent="0.2">
      <c r="A621" s="2" t="s">
        <v>10</v>
      </c>
      <c r="B621" s="3" t="s">
        <v>769</v>
      </c>
      <c r="C621" s="4" t="s">
        <v>446</v>
      </c>
      <c r="D621" s="4" t="str">
        <f>VLOOKUP(B621,'local electoral areas'!M:N,2,FALSE)</f>
        <v>Mallow</v>
      </c>
      <c r="E621" s="4">
        <v>18238</v>
      </c>
      <c r="F621" s="5">
        <v>939</v>
      </c>
      <c r="G621" t="b">
        <f>COUNTIF(B:B,B621)&gt;1</f>
        <v>1</v>
      </c>
      <c r="H621" t="s">
        <v>120</v>
      </c>
      <c r="I621" t="b">
        <f>COUNTIF(E:E,E621)&gt;1</f>
        <v>0</v>
      </c>
    </row>
    <row r="622" spans="1:9" x14ac:dyDescent="0.2">
      <c r="A622" s="2" t="s">
        <v>10</v>
      </c>
      <c r="B622" s="3" t="s">
        <v>770</v>
      </c>
      <c r="C622" s="4" t="s">
        <v>446</v>
      </c>
      <c r="D622" s="4" t="str">
        <f>VLOOKUP(B622,'local electoral areas'!M:N,2,FALSE)</f>
        <v>Skibbereen – West Cork</v>
      </c>
      <c r="E622" s="4">
        <v>18070</v>
      </c>
      <c r="F622" s="5">
        <v>571</v>
      </c>
      <c r="G622" t="b">
        <f>COUNTIF(B:B,B622)&gt;1</f>
        <v>0</v>
      </c>
      <c r="I622" t="b">
        <f>COUNTIF(E:E,E622)&gt;1</f>
        <v>0</v>
      </c>
    </row>
    <row r="623" spans="1:9" x14ac:dyDescent="0.2">
      <c r="A623" s="2" t="s">
        <v>10</v>
      </c>
      <c r="B623" s="3" t="s">
        <v>771</v>
      </c>
      <c r="C623" s="4" t="s">
        <v>446</v>
      </c>
      <c r="D623" s="4" t="str">
        <f>VLOOKUP(B623,'local electoral areas'!M:N,2,FALSE)</f>
        <v>Bandon – Kinsale</v>
      </c>
      <c r="E623" s="4">
        <v>18029</v>
      </c>
      <c r="F623" s="5">
        <v>729</v>
      </c>
      <c r="G623" t="b">
        <f>COUNTIF(B:B,B623)&gt;1</f>
        <v>0</v>
      </c>
      <c r="I623" t="b">
        <f>COUNTIF(E:E,E623)&gt;1</f>
        <v>0</v>
      </c>
    </row>
    <row r="624" spans="1:9" x14ac:dyDescent="0.2">
      <c r="A624" s="2" t="s">
        <v>10</v>
      </c>
      <c r="B624" s="3" t="s">
        <v>772</v>
      </c>
      <c r="C624" s="4" t="s">
        <v>446</v>
      </c>
      <c r="D624" s="4" t="str">
        <f>VLOOKUP(B624,'local electoral areas'!M:N,2,FALSE)</f>
        <v>Kanturk</v>
      </c>
      <c r="E624" s="4">
        <v>18275</v>
      </c>
      <c r="F624" s="5">
        <v>552</v>
      </c>
      <c r="G624" t="b">
        <f>COUNTIF(B:B,B624)&gt;1</f>
        <v>0</v>
      </c>
      <c r="I624" t="b">
        <f>COUNTIF(E:E,E624)&gt;1</f>
        <v>0</v>
      </c>
    </row>
    <row r="625" spans="1:9" x14ac:dyDescent="0.2">
      <c r="A625" s="2" t="s">
        <v>10</v>
      </c>
      <c r="B625" s="3" t="s">
        <v>83</v>
      </c>
      <c r="C625" s="4" t="s">
        <v>463</v>
      </c>
      <c r="D625" s="4" t="s">
        <v>773</v>
      </c>
      <c r="E625" s="4">
        <v>18101</v>
      </c>
      <c r="F625" s="5">
        <v>9070</v>
      </c>
      <c r="G625" t="b">
        <f>COUNTIF(B:B,B625)&gt;1</f>
        <v>0</v>
      </c>
      <c r="H625" t="s">
        <v>120</v>
      </c>
      <c r="I625" t="b">
        <f>COUNTIF(E:E,E625)&gt;1</f>
        <v>0</v>
      </c>
    </row>
    <row r="626" spans="1:9" x14ac:dyDescent="0.2">
      <c r="A626" s="2" t="s">
        <v>10</v>
      </c>
      <c r="B626" s="3" t="s">
        <v>774</v>
      </c>
      <c r="C626" s="4" t="s">
        <v>446</v>
      </c>
      <c r="D626" s="4" t="str">
        <f>VLOOKUP(B626,'local electoral areas'!M:N,2,FALSE)</f>
        <v>Fermoy</v>
      </c>
      <c r="E626" s="4">
        <v>18143</v>
      </c>
      <c r="F626" s="5">
        <v>2645</v>
      </c>
      <c r="G626" t="b">
        <f>COUNTIF(B:B,B626)&gt;1</f>
        <v>0</v>
      </c>
      <c r="I626" t="b">
        <f>COUNTIF(E:E,E626)&gt;1</f>
        <v>0</v>
      </c>
    </row>
    <row r="627" spans="1:9" x14ac:dyDescent="0.2">
      <c r="A627" s="2" t="s">
        <v>10</v>
      </c>
      <c r="B627" s="3" t="s">
        <v>775</v>
      </c>
      <c r="C627" s="4" t="s">
        <v>446</v>
      </c>
      <c r="D627" s="4" t="str">
        <f>VLOOKUP(B627,'local electoral areas'!M:N,2,FALSE)</f>
        <v>Kanturk</v>
      </c>
      <c r="E627" s="4">
        <v>18239</v>
      </c>
      <c r="F627" s="5">
        <v>4422</v>
      </c>
      <c r="G627" t="b">
        <f>COUNTIF(B:B,B627)&gt;1</f>
        <v>0</v>
      </c>
      <c r="I627" t="b">
        <f>COUNTIF(E:E,E627)&gt;1</f>
        <v>0</v>
      </c>
    </row>
    <row r="628" spans="1:9" x14ac:dyDescent="0.2">
      <c r="A628" s="2" t="s">
        <v>10</v>
      </c>
      <c r="B628" s="3" t="s">
        <v>69</v>
      </c>
      <c r="C628" s="4" t="s">
        <v>478</v>
      </c>
      <c r="D628" s="4" t="s">
        <v>488</v>
      </c>
      <c r="E628" s="4">
        <v>18102</v>
      </c>
      <c r="F628" s="5">
        <v>4783</v>
      </c>
      <c r="G628" t="b">
        <f>COUNTIF(B:B,B628)&gt;1</f>
        <v>1</v>
      </c>
      <c r="H628" t="s">
        <v>120</v>
      </c>
      <c r="I628" t="b">
        <f>COUNTIF(E:E,E628)&gt;1</f>
        <v>0</v>
      </c>
    </row>
    <row r="629" spans="1:9" x14ac:dyDescent="0.2">
      <c r="A629" s="2" t="s">
        <v>10</v>
      </c>
      <c r="B629" s="3" t="s">
        <v>776</v>
      </c>
      <c r="C629" s="4" t="s">
        <v>446</v>
      </c>
      <c r="D629" s="4" t="str">
        <f>VLOOKUP(B629,'local electoral areas'!M:N,2,FALSE)</f>
        <v>Mallow</v>
      </c>
      <c r="E629" s="4">
        <v>18172</v>
      </c>
      <c r="F629" s="5">
        <v>495</v>
      </c>
      <c r="G629" t="b">
        <f>COUNTIF(B:B,B629)&gt;1</f>
        <v>0</v>
      </c>
      <c r="I629" t="b">
        <f>COUNTIF(E:E,E629)&gt;1</f>
        <v>0</v>
      </c>
    </row>
    <row r="630" spans="1:9" x14ac:dyDescent="0.2">
      <c r="A630" s="2" t="s">
        <v>10</v>
      </c>
      <c r="B630" s="3" t="s">
        <v>777</v>
      </c>
      <c r="C630" s="4" t="s">
        <v>446</v>
      </c>
      <c r="D630" s="4" t="str">
        <f>VLOOKUP(B630,'local electoral areas'!M:N,2,FALSE)</f>
        <v>Kanturk</v>
      </c>
      <c r="E630" s="4">
        <v>18173</v>
      </c>
      <c r="F630" s="5">
        <v>376</v>
      </c>
      <c r="G630" t="b">
        <f>COUNTIF(B:B,B630)&gt;1</f>
        <v>0</v>
      </c>
      <c r="I630" t="b">
        <f>COUNTIF(E:E,E630)&gt;1</f>
        <v>0</v>
      </c>
    </row>
    <row r="631" spans="1:9" x14ac:dyDescent="0.2">
      <c r="A631" s="2" t="s">
        <v>10</v>
      </c>
      <c r="B631" s="3" t="s">
        <v>778</v>
      </c>
      <c r="C631" s="4" t="s">
        <v>446</v>
      </c>
      <c r="D631" s="4" t="str">
        <f>VLOOKUP(B631,'local electoral areas'!M:N,2,FALSE)</f>
        <v>Skibbereen – West Cork</v>
      </c>
      <c r="E631" s="4">
        <v>18071</v>
      </c>
      <c r="F631" s="5">
        <v>1125</v>
      </c>
      <c r="G631" t="b">
        <f>COUNTIF(B:B,B631)&gt;1</f>
        <v>0</v>
      </c>
      <c r="I631" t="b">
        <f>COUNTIF(E:E,E631)&gt;1</f>
        <v>0</v>
      </c>
    </row>
    <row r="632" spans="1:9" x14ac:dyDescent="0.2">
      <c r="A632" s="2" t="s">
        <v>10</v>
      </c>
      <c r="B632" s="3" t="s">
        <v>779</v>
      </c>
      <c r="C632" s="4" t="s">
        <v>446</v>
      </c>
      <c r="D632" s="4" t="str">
        <f>VLOOKUP(B632,'local electoral areas'!M:N,2,FALSE)</f>
        <v>Skibbereen – West Cork</v>
      </c>
      <c r="E632" s="4">
        <v>18072</v>
      </c>
      <c r="F632" s="5">
        <v>369</v>
      </c>
      <c r="G632" t="b">
        <f>COUNTIF(B:B,B632)&gt;1</f>
        <v>1</v>
      </c>
      <c r="I632" t="b">
        <f>COUNTIF(E:E,E632)&gt;1</f>
        <v>0</v>
      </c>
    </row>
    <row r="633" spans="1:9" x14ac:dyDescent="0.2">
      <c r="A633" s="2" t="s">
        <v>10</v>
      </c>
      <c r="B633" s="3" t="s">
        <v>780</v>
      </c>
      <c r="C633" s="4" t="s">
        <v>446</v>
      </c>
      <c r="D633" s="4" t="str">
        <f>VLOOKUP(B633,'local electoral areas'!M:N,2,FALSE)</f>
        <v>Midleton</v>
      </c>
      <c r="E633" s="4">
        <v>18262</v>
      </c>
      <c r="F633" s="5">
        <v>1361</v>
      </c>
      <c r="G633" t="b">
        <f>COUNTIF(B:B,B633)&gt;1</f>
        <v>0</v>
      </c>
      <c r="I633" t="b">
        <f>COUNTIF(E:E,E633)&gt;1</f>
        <v>0</v>
      </c>
    </row>
    <row r="634" spans="1:9" x14ac:dyDescent="0.2">
      <c r="A634" s="2" t="s">
        <v>10</v>
      </c>
      <c r="B634" s="3" t="s">
        <v>781</v>
      </c>
      <c r="C634" s="4" t="s">
        <v>446</v>
      </c>
      <c r="D634" s="4" t="str">
        <f>VLOOKUP(B634,'local electoral areas'!M:N,2,FALSE)</f>
        <v>Kanturk</v>
      </c>
      <c r="E634" s="4">
        <v>18174</v>
      </c>
      <c r="F634" s="5">
        <v>168</v>
      </c>
      <c r="G634" t="b">
        <f>COUNTIF(B:B,B634)&gt;1</f>
        <v>0</v>
      </c>
      <c r="I634" t="b">
        <f>COUNTIF(E:E,E634)&gt;1</f>
        <v>0</v>
      </c>
    </row>
    <row r="635" spans="1:9" x14ac:dyDescent="0.2">
      <c r="A635" s="2" t="s">
        <v>10</v>
      </c>
      <c r="B635" s="3" t="s">
        <v>782</v>
      </c>
      <c r="C635" s="4" t="s">
        <v>446</v>
      </c>
      <c r="D635" s="4" t="str">
        <f>VLOOKUP(B635,'local electoral areas'!M:N,2,FALSE)</f>
        <v>Bantry – West Cork</v>
      </c>
      <c r="E635" s="4">
        <v>18043</v>
      </c>
      <c r="F635" s="5">
        <v>330</v>
      </c>
      <c r="G635" t="b">
        <f>COUNTIF(B:B,B635)&gt;1</f>
        <v>0</v>
      </c>
      <c r="I635" t="b">
        <f>COUNTIF(E:E,E635)&gt;1</f>
        <v>0</v>
      </c>
    </row>
    <row r="636" spans="1:9" x14ac:dyDescent="0.2">
      <c r="A636" s="2" t="s">
        <v>10</v>
      </c>
      <c r="B636" s="3" t="s">
        <v>783</v>
      </c>
      <c r="C636" s="4" t="s">
        <v>446</v>
      </c>
      <c r="D636" s="4" t="str">
        <f>VLOOKUP(B636,'local electoral areas'!M:N,2,FALSE)</f>
        <v>Bantry – West Cork</v>
      </c>
      <c r="E636" s="4">
        <v>18044</v>
      </c>
      <c r="F636" s="5">
        <v>345</v>
      </c>
      <c r="G636" t="b">
        <f>COUNTIF(B:B,B636)&gt;1</f>
        <v>0</v>
      </c>
      <c r="I636" t="b">
        <f>COUNTIF(E:E,E636)&gt;1</f>
        <v>0</v>
      </c>
    </row>
    <row r="637" spans="1:9" x14ac:dyDescent="0.2">
      <c r="A637" s="2" t="s">
        <v>10</v>
      </c>
      <c r="B637" s="3" t="s">
        <v>784</v>
      </c>
      <c r="C637" s="4" t="s">
        <v>467</v>
      </c>
      <c r="D637" s="4" t="str">
        <f>VLOOKUP(B637,'local electoral areas'!BY:BZ,2,FALSE)</f>
        <v>Cork City North West</v>
      </c>
      <c r="E637" s="4">
        <v>17054</v>
      </c>
      <c r="F637" s="5">
        <v>3746</v>
      </c>
      <c r="G637" t="b">
        <f>COUNTIF(B:B,B637)&gt;1</f>
        <v>0</v>
      </c>
      <c r="H637" t="s">
        <v>120</v>
      </c>
      <c r="I637" t="b">
        <f>COUNTIF(E:E,E637)&gt;1</f>
        <v>0</v>
      </c>
    </row>
    <row r="638" spans="1:9" x14ac:dyDescent="0.2">
      <c r="A638" s="2" t="s">
        <v>10</v>
      </c>
      <c r="B638" s="3" t="s">
        <v>785</v>
      </c>
      <c r="C638" s="4" t="s">
        <v>446</v>
      </c>
      <c r="D638" s="4" t="str">
        <f>VLOOKUP(B638,'local electoral areas'!M:N,2,FALSE)</f>
        <v>Fermoy</v>
      </c>
      <c r="E638" s="4">
        <v>18240</v>
      </c>
      <c r="F638" s="5">
        <v>659</v>
      </c>
      <c r="G638" t="b">
        <f>COUNTIF(B:B,B638)&gt;1</f>
        <v>0</v>
      </c>
      <c r="I638" t="b">
        <f>COUNTIF(E:E,E638)&gt;1</f>
        <v>0</v>
      </c>
    </row>
    <row r="639" spans="1:9" x14ac:dyDescent="0.2">
      <c r="A639" s="2" t="s">
        <v>10</v>
      </c>
      <c r="B639" s="3" t="s">
        <v>786</v>
      </c>
      <c r="C639" s="4" t="s">
        <v>467</v>
      </c>
      <c r="D639" s="4" t="str">
        <f>VLOOKUP(B639,'local electoral areas'!BY:BZ,2,FALSE)</f>
        <v>Cork City North West</v>
      </c>
      <c r="E639" s="4">
        <v>17055</v>
      </c>
      <c r="F639" s="5">
        <v>2078</v>
      </c>
      <c r="G639" t="b">
        <f>COUNTIF(B:B,B639)&gt;1</f>
        <v>0</v>
      </c>
      <c r="H639" t="s">
        <v>120</v>
      </c>
      <c r="I639" t="b">
        <f>COUNTIF(E:E,E639)&gt;1</f>
        <v>0</v>
      </c>
    </row>
    <row r="640" spans="1:9" x14ac:dyDescent="0.2">
      <c r="A640" s="2" t="s">
        <v>10</v>
      </c>
      <c r="B640" s="3" t="s">
        <v>787</v>
      </c>
      <c r="C640" s="4" t="s">
        <v>467</v>
      </c>
      <c r="D640" s="4" t="str">
        <f>VLOOKUP(B640,'local electoral areas'!BY:BZ,2,FALSE)</f>
        <v>Cork City North West</v>
      </c>
      <c r="E640" s="4">
        <v>17056</v>
      </c>
      <c r="F640" s="5">
        <v>1342</v>
      </c>
      <c r="G640" t="b">
        <f>COUNTIF(B:B,B640)&gt;1</f>
        <v>0</v>
      </c>
      <c r="H640" t="s">
        <v>120</v>
      </c>
      <c r="I640" t="b">
        <f>COUNTIF(E:E,E640)&gt;1</f>
        <v>0</v>
      </c>
    </row>
    <row r="641" spans="1:9" x14ac:dyDescent="0.2">
      <c r="A641" s="2" t="s">
        <v>10</v>
      </c>
      <c r="B641" s="3" t="s">
        <v>788</v>
      </c>
      <c r="C641" s="4" t="s">
        <v>446</v>
      </c>
      <c r="D641" s="4" t="str">
        <f>VLOOKUP(B641,'local electoral areas'!M:N,2,FALSE)</f>
        <v>Bantry – West Cork</v>
      </c>
      <c r="E641" s="4">
        <v>18045</v>
      </c>
      <c r="F641" s="5">
        <v>203</v>
      </c>
      <c r="G641" t="b">
        <f>COUNTIF(B:B,B641)&gt;1</f>
        <v>0</v>
      </c>
      <c r="I641" t="b">
        <f>COUNTIF(E:E,E641)&gt;1</f>
        <v>0</v>
      </c>
    </row>
    <row r="642" spans="1:9" x14ac:dyDescent="0.2">
      <c r="A642" s="2" t="s">
        <v>10</v>
      </c>
      <c r="B642" s="3" t="s">
        <v>789</v>
      </c>
      <c r="C642" s="4" t="s">
        <v>446</v>
      </c>
      <c r="D642" s="4" t="str">
        <f>VLOOKUP(B642,'local electoral areas'!M:N,2,FALSE)</f>
        <v>Skibbereen – West Cork</v>
      </c>
      <c r="E642" s="4">
        <v>18305</v>
      </c>
      <c r="F642" s="5">
        <v>441</v>
      </c>
      <c r="G642" t="b">
        <f>COUNTIF(B:B,B642)&gt;1</f>
        <v>0</v>
      </c>
      <c r="I642" t="b">
        <f>COUNTIF(E:E,E642)&gt;1</f>
        <v>0</v>
      </c>
    </row>
    <row r="643" spans="1:9" x14ac:dyDescent="0.2">
      <c r="A643" s="2" t="s">
        <v>10</v>
      </c>
      <c r="B643" s="3" t="s">
        <v>790</v>
      </c>
      <c r="C643" s="4" t="s">
        <v>446</v>
      </c>
      <c r="D643" s="4" t="str">
        <f>VLOOKUP(B643,'local electoral areas'!M:N,2,FALSE)</f>
        <v>Kanturk</v>
      </c>
      <c r="E643" s="4">
        <v>18276</v>
      </c>
      <c r="F643" s="5">
        <v>435</v>
      </c>
      <c r="G643" t="b">
        <f>COUNTIF(B:B,B643)&gt;1</f>
        <v>0</v>
      </c>
      <c r="I643" t="b">
        <f>COUNTIF(E:E,E643)&gt;1</f>
        <v>0</v>
      </c>
    </row>
    <row r="644" spans="1:9" x14ac:dyDescent="0.2">
      <c r="A644" s="2" t="s">
        <v>10</v>
      </c>
      <c r="B644" s="3" t="s">
        <v>791</v>
      </c>
      <c r="C644" s="4" t="s">
        <v>446</v>
      </c>
      <c r="D644" s="4" t="str">
        <f>VLOOKUP(B644,'local electoral areas'!M:N,2,FALSE)</f>
        <v>Fermoy</v>
      </c>
      <c r="E644" s="4">
        <v>18241</v>
      </c>
      <c r="F644" s="5">
        <v>171</v>
      </c>
      <c r="G644" t="b">
        <f>COUNTIF(B:B,B644)&gt;1</f>
        <v>0</v>
      </c>
      <c r="I644" t="b">
        <f>COUNTIF(E:E,E644)&gt;1</f>
        <v>0</v>
      </c>
    </row>
    <row r="645" spans="1:9" x14ac:dyDescent="0.2">
      <c r="A645" s="2" t="s">
        <v>10</v>
      </c>
      <c r="B645" s="3" t="s">
        <v>792</v>
      </c>
      <c r="C645" s="4" t="s">
        <v>446</v>
      </c>
      <c r="D645" s="4" t="str">
        <f>VLOOKUP(B645,'local electoral areas'!M:N,2,FALSE)</f>
        <v>Skibbereen – West Cork</v>
      </c>
      <c r="E645" s="4">
        <v>18306</v>
      </c>
      <c r="F645" s="5">
        <v>1407</v>
      </c>
      <c r="G645" t="b">
        <f>COUNTIF(B:B,B645)&gt;1</f>
        <v>0</v>
      </c>
      <c r="I645" t="b">
        <f>COUNTIF(E:E,E645)&gt;1</f>
        <v>0</v>
      </c>
    </row>
    <row r="646" spans="1:9" x14ac:dyDescent="0.2">
      <c r="A646" s="2" t="s">
        <v>10</v>
      </c>
      <c r="B646" s="3" t="s">
        <v>793</v>
      </c>
      <c r="C646" s="4" t="s">
        <v>446</v>
      </c>
      <c r="D646" s="4" t="str">
        <f>VLOOKUP(B646,'local electoral areas'!M:N,2,FALSE)</f>
        <v>Skibbereen – West Cork</v>
      </c>
      <c r="E646" s="4">
        <v>18009</v>
      </c>
      <c r="F646" s="5">
        <v>3041</v>
      </c>
      <c r="G646" t="b">
        <f>COUNTIF(B:B,B646)&gt;1</f>
        <v>0</v>
      </c>
      <c r="I646" t="b">
        <f>COUNTIF(E:E,E646)&gt;1</f>
        <v>0</v>
      </c>
    </row>
    <row r="647" spans="1:9" x14ac:dyDescent="0.2">
      <c r="A647" s="2" t="s">
        <v>10</v>
      </c>
      <c r="B647" s="3" t="s">
        <v>794</v>
      </c>
      <c r="C647" s="4" t="s">
        <v>446</v>
      </c>
      <c r="D647" s="4" t="str">
        <f>VLOOKUP(B647,'local electoral areas'!M:N,2,FALSE)</f>
        <v>Bantry – West Cork</v>
      </c>
      <c r="E647" s="4">
        <v>18318</v>
      </c>
      <c r="F647" s="5">
        <v>1107</v>
      </c>
      <c r="G647" t="b">
        <f>COUNTIF(B:B,B647)&gt;1</f>
        <v>0</v>
      </c>
      <c r="I647" t="b">
        <f>COUNTIF(E:E,E647)&gt;1</f>
        <v>0</v>
      </c>
    </row>
    <row r="648" spans="1:9" x14ac:dyDescent="0.2">
      <c r="A648" s="2" t="s">
        <v>10</v>
      </c>
      <c r="B648" s="3" t="s">
        <v>795</v>
      </c>
      <c r="C648" s="4" t="s">
        <v>467</v>
      </c>
      <c r="D648" s="4" t="str">
        <f>VLOOKUP(B648,'local electoral areas'!BY:BZ,2,FALSE)</f>
        <v>Cork City South Central</v>
      </c>
      <c r="E648" s="4">
        <v>17057</v>
      </c>
      <c r="F648" s="5">
        <v>2510</v>
      </c>
      <c r="G648" t="b">
        <f>COUNTIF(B:B,B648)&gt;1</f>
        <v>0</v>
      </c>
      <c r="I648" t="b">
        <f>COUNTIF(E:E,E648)&gt;1</f>
        <v>0</v>
      </c>
    </row>
    <row r="649" spans="1:9" x14ac:dyDescent="0.2">
      <c r="A649" s="2" t="s">
        <v>10</v>
      </c>
      <c r="B649" s="3" t="s">
        <v>796</v>
      </c>
      <c r="C649" s="4" t="s">
        <v>467</v>
      </c>
      <c r="D649" s="4" t="str">
        <f>VLOOKUP(B649,'local electoral areas'!BY:BZ,2,FALSE)</f>
        <v>Cork City South Central</v>
      </c>
      <c r="E649" s="4">
        <v>17058</v>
      </c>
      <c r="F649" s="5">
        <v>1060</v>
      </c>
      <c r="G649" t="b">
        <f>COUNTIF(B:B,B649)&gt;1</f>
        <v>0</v>
      </c>
      <c r="I649" t="b">
        <f>COUNTIF(E:E,E649)&gt;1</f>
        <v>0</v>
      </c>
    </row>
    <row r="650" spans="1:9" x14ac:dyDescent="0.2">
      <c r="A650" s="2" t="s">
        <v>10</v>
      </c>
      <c r="B650" s="3" t="s">
        <v>797</v>
      </c>
      <c r="C650" s="4" t="s">
        <v>446</v>
      </c>
      <c r="D650" s="4" t="str">
        <f>VLOOKUP(B650,'local electoral areas'!M:N,2,FALSE)</f>
        <v>Kanturk</v>
      </c>
      <c r="E650" s="4">
        <v>18242</v>
      </c>
      <c r="F650" s="5">
        <v>625</v>
      </c>
      <c r="G650" t="b">
        <f>COUNTIF(B:B,B650)&gt;1</f>
        <v>0</v>
      </c>
      <c r="I650" t="b">
        <f>COUNTIF(E:E,E650)&gt;1</f>
        <v>0</v>
      </c>
    </row>
    <row r="651" spans="1:9" x14ac:dyDescent="0.2">
      <c r="A651" s="2" t="s">
        <v>10</v>
      </c>
      <c r="B651" s="3" t="s">
        <v>798</v>
      </c>
      <c r="C651" s="4" t="s">
        <v>467</v>
      </c>
      <c r="D651" s="4" t="str">
        <f>VLOOKUP(B651,'local electoral areas'!BY:BZ,2,FALSE)</f>
        <v>Cork City North West</v>
      </c>
      <c r="E651" s="4">
        <v>18103</v>
      </c>
      <c r="F651" s="5">
        <v>6243</v>
      </c>
      <c r="G651" t="b">
        <f>COUNTIF(B:B,B651)&gt;1</f>
        <v>0</v>
      </c>
      <c r="H651" t="s">
        <v>120</v>
      </c>
      <c r="I651" t="b">
        <f>COUNTIF(E:E,E651)&gt;1</f>
        <v>0</v>
      </c>
    </row>
    <row r="652" spans="1:9" x14ac:dyDescent="0.2">
      <c r="A652" s="2" t="s">
        <v>10</v>
      </c>
      <c r="B652" s="3" t="s">
        <v>799</v>
      </c>
      <c r="C652" s="4" t="s">
        <v>467</v>
      </c>
      <c r="D652" s="4" t="str">
        <f>VLOOKUP(B652,'local electoral areas'!BY:BZ,2,FALSE)</f>
        <v>Cork City North East</v>
      </c>
      <c r="E652" s="4">
        <v>17051</v>
      </c>
      <c r="F652" s="5">
        <v>1881</v>
      </c>
      <c r="G652" t="b">
        <f>COUNTIF(B:B,B652)&gt;1</f>
        <v>0</v>
      </c>
      <c r="H652" t="s">
        <v>120</v>
      </c>
      <c r="I652" t="b">
        <f>COUNTIF(E:E,E652)&gt;1</f>
        <v>0</v>
      </c>
    </row>
    <row r="653" spans="1:9" x14ac:dyDescent="0.2">
      <c r="A653" s="2" t="s">
        <v>10</v>
      </c>
      <c r="B653" s="3" t="s">
        <v>800</v>
      </c>
      <c r="C653" s="4" t="s">
        <v>467</v>
      </c>
      <c r="D653" s="4" t="str">
        <f>VLOOKUP(B653,'local electoral areas'!BY:BZ,2,FALSE)</f>
        <v>Cork City North East</v>
      </c>
      <c r="E653" s="4">
        <v>17052</v>
      </c>
      <c r="F653" s="5">
        <v>1357</v>
      </c>
      <c r="G653" t="b">
        <f>COUNTIF(B:B,B653)&gt;1</f>
        <v>0</v>
      </c>
      <c r="H653" t="s">
        <v>120</v>
      </c>
      <c r="I653" t="b">
        <f>COUNTIF(E:E,E653)&gt;1</f>
        <v>0</v>
      </c>
    </row>
    <row r="654" spans="1:9" x14ac:dyDescent="0.2">
      <c r="A654" s="2" t="s">
        <v>10</v>
      </c>
      <c r="B654" s="3" t="s">
        <v>801</v>
      </c>
      <c r="C654" s="4" t="s">
        <v>467</v>
      </c>
      <c r="D654" s="4" t="str">
        <f>VLOOKUP(B654,'local electoral areas'!BY:BZ,2,FALSE)</f>
        <v>Cork City North East</v>
      </c>
      <c r="E654" s="4">
        <v>17053</v>
      </c>
      <c r="F654" s="5">
        <v>878</v>
      </c>
      <c r="G654" t="b">
        <f>COUNTIF(B:B,B654)&gt;1</f>
        <v>0</v>
      </c>
      <c r="H654" t="s">
        <v>120</v>
      </c>
      <c r="I654" t="b">
        <f>COUNTIF(E:E,E654)&gt;1</f>
        <v>0</v>
      </c>
    </row>
    <row r="655" spans="1:9" x14ac:dyDescent="0.2">
      <c r="A655" s="2" t="s">
        <v>10</v>
      </c>
      <c r="B655" s="3" t="s">
        <v>802</v>
      </c>
      <c r="C655" s="4" t="s">
        <v>446</v>
      </c>
      <c r="D655" s="4" t="str">
        <f>VLOOKUP(B655,'local electoral areas'!M:N,2,FALSE)</f>
        <v>Fermoy</v>
      </c>
      <c r="E655" s="4">
        <v>18243</v>
      </c>
      <c r="F655" s="5">
        <v>107</v>
      </c>
      <c r="G655" t="b">
        <f>COUNTIF(B:B,B655)&gt;1</f>
        <v>0</v>
      </c>
      <c r="I655" t="b">
        <f>COUNTIF(E:E,E655)&gt;1</f>
        <v>0</v>
      </c>
    </row>
    <row r="656" spans="1:9" x14ac:dyDescent="0.2">
      <c r="A656" s="2" t="s">
        <v>10</v>
      </c>
      <c r="B656" s="3" t="s">
        <v>803</v>
      </c>
      <c r="C656" s="4" t="s">
        <v>467</v>
      </c>
      <c r="D656" s="4" t="str">
        <f>VLOOKUP(B656,'local electoral areas'!BY:BZ,2,FALSE)</f>
        <v>Cork City North West</v>
      </c>
      <c r="E656" s="4">
        <v>17059</v>
      </c>
      <c r="F656" s="5">
        <v>769</v>
      </c>
      <c r="G656" t="b">
        <f>COUNTIF(B:B,B656)&gt;1</f>
        <v>0</v>
      </c>
      <c r="H656" t="s">
        <v>120</v>
      </c>
      <c r="I656" t="b">
        <f>COUNTIF(E:E,E656)&gt;1</f>
        <v>0</v>
      </c>
    </row>
    <row r="657" spans="1:9" x14ac:dyDescent="0.2">
      <c r="A657" s="2" t="s">
        <v>10</v>
      </c>
      <c r="B657" s="3" t="s">
        <v>804</v>
      </c>
      <c r="C657" s="4" t="s">
        <v>467</v>
      </c>
      <c r="D657" s="4" t="str">
        <f>VLOOKUP(B657,'local electoral areas'!BY:BZ,2,FALSE)</f>
        <v>Cork City North West</v>
      </c>
      <c r="E657" s="4">
        <v>17060</v>
      </c>
      <c r="F657" s="5">
        <v>988</v>
      </c>
      <c r="G657" t="b">
        <f>COUNTIF(B:B,B657)&gt;1</f>
        <v>0</v>
      </c>
      <c r="H657" t="s">
        <v>120</v>
      </c>
      <c r="I657" t="b">
        <f>COUNTIF(E:E,E657)&gt;1</f>
        <v>0</v>
      </c>
    </row>
    <row r="658" spans="1:9" x14ac:dyDescent="0.2">
      <c r="A658" s="2" t="s">
        <v>10</v>
      </c>
      <c r="B658" s="3" t="s">
        <v>805</v>
      </c>
      <c r="C658" s="4" t="s">
        <v>446</v>
      </c>
      <c r="D658" s="4" t="str">
        <f>VLOOKUP(B658,'local electoral areas'!M:N,2,FALSE)</f>
        <v>Skibbereen – West Cork</v>
      </c>
      <c r="E658" s="4">
        <v>18030</v>
      </c>
      <c r="F658" s="5">
        <v>985</v>
      </c>
      <c r="G658" t="b">
        <f>COUNTIF(B:B,B658)&gt;1</f>
        <v>0</v>
      </c>
      <c r="I658" t="b">
        <f>COUNTIF(E:E,E658)&gt;1</f>
        <v>0</v>
      </c>
    </row>
    <row r="659" spans="1:9" x14ac:dyDescent="0.2">
      <c r="A659" s="2" t="s">
        <v>10</v>
      </c>
      <c r="B659" s="3" t="s">
        <v>806</v>
      </c>
      <c r="C659" s="4" t="s">
        <v>446</v>
      </c>
      <c r="D659" s="4" t="str">
        <f>VLOOKUP(B659,'local electoral areas'!M:N,2,FALSE)</f>
        <v>Macroom</v>
      </c>
      <c r="E659" s="4">
        <v>18120</v>
      </c>
      <c r="F659" s="5">
        <v>646</v>
      </c>
      <c r="G659" t="b">
        <f>COUNTIF(B:B,B659)&gt;1</f>
        <v>0</v>
      </c>
      <c r="I659" t="b">
        <f>COUNTIF(E:E,E659)&gt;1</f>
        <v>0</v>
      </c>
    </row>
    <row r="660" spans="1:9" x14ac:dyDescent="0.2">
      <c r="A660" s="2" t="s">
        <v>10</v>
      </c>
      <c r="B660" s="3" t="s">
        <v>807</v>
      </c>
      <c r="C660" s="4" t="s">
        <v>446</v>
      </c>
      <c r="D660" s="4" t="str">
        <f>VLOOKUP(B660,'local electoral areas'!M:N,2,FALSE)</f>
        <v>Midleton</v>
      </c>
      <c r="E660" s="4">
        <v>18263</v>
      </c>
      <c r="F660" s="5">
        <v>706</v>
      </c>
      <c r="G660" t="b">
        <f>COUNTIF(B:B,B660)&gt;1</f>
        <v>0</v>
      </c>
      <c r="I660" t="b">
        <f>COUNTIF(E:E,E660)&gt;1</f>
        <v>0</v>
      </c>
    </row>
    <row r="661" spans="1:9" x14ac:dyDescent="0.2">
      <c r="A661" s="2" t="s">
        <v>10</v>
      </c>
      <c r="B661" s="3" t="s">
        <v>808</v>
      </c>
      <c r="C661" s="4" t="s">
        <v>446</v>
      </c>
      <c r="D661" t="str">
        <f>VLOOKUP(B661,'local electoral areas'!M:N,2,FALSE)</f>
        <v>Carrigaline</v>
      </c>
      <c r="E661" s="4">
        <v>18195</v>
      </c>
      <c r="F661" s="5">
        <v>4483</v>
      </c>
      <c r="G661" t="b">
        <f>COUNTIF(B:B,B661)&gt;1</f>
        <v>0</v>
      </c>
      <c r="I661" t="b">
        <f>COUNTIF(E:E,E661)&gt;1</f>
        <v>0</v>
      </c>
    </row>
    <row r="662" spans="1:9" x14ac:dyDescent="0.2">
      <c r="A662" s="2" t="s">
        <v>10</v>
      </c>
      <c r="B662" s="3" t="s">
        <v>809</v>
      </c>
      <c r="C662" s="4" t="s">
        <v>446</v>
      </c>
      <c r="D662" s="4" t="str">
        <f>VLOOKUP(B662,'local electoral areas'!M:N,2,FALSE)</f>
        <v>Bandon – Kinsale</v>
      </c>
      <c r="E662" s="4">
        <v>18031</v>
      </c>
      <c r="F662" s="5">
        <v>824</v>
      </c>
      <c r="G662" t="b">
        <f>COUNTIF(B:B,B662)&gt;1</f>
        <v>0</v>
      </c>
      <c r="I662" t="b">
        <f>COUNTIF(E:E,E662)&gt;1</f>
        <v>0</v>
      </c>
    </row>
    <row r="663" spans="1:9" x14ac:dyDescent="0.2">
      <c r="A663" s="2" t="s">
        <v>10</v>
      </c>
      <c r="B663" s="3" t="s">
        <v>810</v>
      </c>
      <c r="C663" s="4" t="s">
        <v>446</v>
      </c>
      <c r="D663" s="4" t="str">
        <f>VLOOKUP(B663,'local electoral areas'!M:N,2,FALSE)</f>
        <v>Mallow</v>
      </c>
      <c r="E663" s="4">
        <v>18244</v>
      </c>
      <c r="F663" s="5">
        <v>335</v>
      </c>
      <c r="G663" t="b">
        <f>COUNTIF(B:B,B663)&gt;1</f>
        <v>0</v>
      </c>
      <c r="I663" t="b">
        <f>COUNTIF(E:E,E663)&gt;1</f>
        <v>0</v>
      </c>
    </row>
    <row r="664" spans="1:9" x14ac:dyDescent="0.2">
      <c r="A664" s="2" t="s">
        <v>10</v>
      </c>
      <c r="B664" s="3" t="s">
        <v>811</v>
      </c>
      <c r="C664" s="4" t="s">
        <v>446</v>
      </c>
      <c r="D664" s="4" t="str">
        <f>VLOOKUP(B664,'local electoral areas'!M:N,2,FALSE)</f>
        <v>Bandon – Kinsale</v>
      </c>
      <c r="E664" s="4">
        <v>18196</v>
      </c>
      <c r="F664" s="5">
        <v>771</v>
      </c>
      <c r="G664" t="b">
        <f>COUNTIF(B:B,B664)&gt;1</f>
        <v>1</v>
      </c>
      <c r="I664" t="b">
        <f>COUNTIF(E:E,E664)&gt;1</f>
        <v>0</v>
      </c>
    </row>
    <row r="665" spans="1:9" x14ac:dyDescent="0.2">
      <c r="A665" s="2" t="s">
        <v>10</v>
      </c>
      <c r="B665" s="3" t="s">
        <v>812</v>
      </c>
      <c r="C665" s="4" t="s">
        <v>446</v>
      </c>
      <c r="D665" s="4" t="str">
        <f>VLOOKUP(B665,'local electoral areas'!M:N,2,FALSE)</f>
        <v>Fermoy</v>
      </c>
      <c r="E665" s="4">
        <v>18285</v>
      </c>
      <c r="F665" s="5">
        <v>338</v>
      </c>
      <c r="G665" t="b">
        <f>COUNTIF(B:B,B665)&gt;1</f>
        <v>0</v>
      </c>
      <c r="I665" t="b">
        <f>COUNTIF(E:E,E665)&gt;1</f>
        <v>0</v>
      </c>
    </row>
    <row r="666" spans="1:9" x14ac:dyDescent="0.2">
      <c r="A666" s="2" t="s">
        <v>10</v>
      </c>
      <c r="B666" s="3" t="s">
        <v>813</v>
      </c>
      <c r="C666" s="4" t="s">
        <v>446</v>
      </c>
      <c r="D666" s="4" t="str">
        <f>VLOOKUP(B666,'local electoral areas'!M:N,2,FALSE)</f>
        <v>Midleton</v>
      </c>
      <c r="E666" s="4">
        <v>18264</v>
      </c>
      <c r="F666" s="5">
        <v>621</v>
      </c>
      <c r="G666" t="b">
        <f>COUNTIF(B:B,B666)&gt;1</f>
        <v>0</v>
      </c>
      <c r="I666" t="b">
        <f>COUNTIF(E:E,E666)&gt;1</f>
        <v>0</v>
      </c>
    </row>
    <row r="667" spans="1:9" x14ac:dyDescent="0.2">
      <c r="A667" s="2" t="s">
        <v>10</v>
      </c>
      <c r="B667" s="3" t="s">
        <v>814</v>
      </c>
      <c r="C667" s="4" t="s">
        <v>446</v>
      </c>
      <c r="D667" s="4" t="str">
        <f>VLOOKUP(B667,'local electoral areas'!M:N,2,FALSE)</f>
        <v>Bandon – Kinsale</v>
      </c>
      <c r="E667" s="4">
        <v>18073</v>
      </c>
      <c r="F667" s="5">
        <v>790</v>
      </c>
      <c r="G667" t="b">
        <f>COUNTIF(B:B,B667)&gt;1</f>
        <v>0</v>
      </c>
      <c r="I667" t="b">
        <f>COUNTIF(E:E,E667)&gt;1</f>
        <v>0</v>
      </c>
    </row>
    <row r="668" spans="1:9" x14ac:dyDescent="0.2">
      <c r="A668" s="2" t="s">
        <v>10</v>
      </c>
      <c r="B668" s="3" t="s">
        <v>815</v>
      </c>
      <c r="C668" s="4" t="s">
        <v>467</v>
      </c>
      <c r="D668" s="4" t="str">
        <f>VLOOKUP(B668,'local electoral areas'!BY:BZ,2,FALSE)</f>
        <v>Cork City North East</v>
      </c>
      <c r="E668" s="4">
        <v>17061</v>
      </c>
      <c r="F668" s="5">
        <v>2463</v>
      </c>
      <c r="G668" t="b">
        <f>COUNTIF(B:B,B668)&gt;1</f>
        <v>0</v>
      </c>
      <c r="H668" t="s">
        <v>120</v>
      </c>
      <c r="I668" t="b">
        <f>COUNTIF(E:E,E668)&gt;1</f>
        <v>0</v>
      </c>
    </row>
    <row r="669" spans="1:9" x14ac:dyDescent="0.2">
      <c r="A669" s="2" t="s">
        <v>10</v>
      </c>
      <c r="B669" s="3" t="s">
        <v>816</v>
      </c>
      <c r="C669" s="4" t="s">
        <v>467</v>
      </c>
      <c r="D669" s="4" t="str">
        <f>VLOOKUP(B669,'local electoral areas'!BY:BZ,2,FALSE)</f>
        <v>Cork City North East</v>
      </c>
      <c r="E669" s="4">
        <v>17062</v>
      </c>
      <c r="F669" s="5">
        <v>3593</v>
      </c>
      <c r="G669" t="b">
        <f>COUNTIF(B:B,B669)&gt;1</f>
        <v>0</v>
      </c>
      <c r="H669" t="s">
        <v>120</v>
      </c>
      <c r="I669" t="b">
        <f>COUNTIF(E:E,E669)&gt;1</f>
        <v>0</v>
      </c>
    </row>
    <row r="670" spans="1:9" x14ac:dyDescent="0.2">
      <c r="A670" s="2" t="s">
        <v>10</v>
      </c>
      <c r="B670" s="3" t="s">
        <v>817</v>
      </c>
      <c r="C670" s="4" t="s">
        <v>467</v>
      </c>
      <c r="D670" s="4" t="str">
        <f>VLOOKUP(B670,'local electoral areas'!BY:BZ,2,FALSE)</f>
        <v>Cork City South Central</v>
      </c>
      <c r="E670" s="4">
        <v>17063</v>
      </c>
      <c r="F670" s="5">
        <v>1607</v>
      </c>
      <c r="G670" t="b">
        <f>COUNTIF(B:B,B670)&gt;1</f>
        <v>0</v>
      </c>
      <c r="I670" t="b">
        <f>COUNTIF(E:E,E670)&gt;1</f>
        <v>0</v>
      </c>
    </row>
    <row r="671" spans="1:9" x14ac:dyDescent="0.2">
      <c r="A671" s="2" t="s">
        <v>10</v>
      </c>
      <c r="B671" s="3" t="s">
        <v>818</v>
      </c>
      <c r="C671" s="4" t="s">
        <v>446</v>
      </c>
      <c r="D671" s="4" t="str">
        <f>VLOOKUP(B671,'local electoral areas'!M:N,2,FALSE)</f>
        <v>Bandon – Kinsale</v>
      </c>
      <c r="E671" s="4">
        <v>18074</v>
      </c>
      <c r="F671" s="5">
        <v>697</v>
      </c>
      <c r="G671" t="b">
        <f>COUNTIF(B:B,B671)&gt;1</f>
        <v>0</v>
      </c>
      <c r="I671" t="b">
        <f>COUNTIF(E:E,E671)&gt;1</f>
        <v>0</v>
      </c>
    </row>
    <row r="672" spans="1:9" x14ac:dyDescent="0.2">
      <c r="A672" s="2" t="s">
        <v>10</v>
      </c>
      <c r="B672" s="3" t="s">
        <v>819</v>
      </c>
      <c r="C672" s="4" t="s">
        <v>446</v>
      </c>
      <c r="D672" s="4" t="str">
        <f>VLOOKUP(B672,'local electoral areas'!M:N,2,FALSE)</f>
        <v>Mallow</v>
      </c>
      <c r="E672" s="4">
        <v>18175</v>
      </c>
      <c r="F672" s="5">
        <v>519</v>
      </c>
      <c r="G672" t="b">
        <f>COUNTIF(B:B,B672)&gt;1</f>
        <v>0</v>
      </c>
      <c r="I672" t="b">
        <f>COUNTIF(E:E,E672)&gt;1</f>
        <v>0</v>
      </c>
    </row>
    <row r="673" spans="1:9" x14ac:dyDescent="0.2">
      <c r="A673" s="2" t="s">
        <v>10</v>
      </c>
      <c r="B673" s="3" t="s">
        <v>820</v>
      </c>
      <c r="C673" s="4" t="s">
        <v>467</v>
      </c>
      <c r="D673" s="4" t="str">
        <f>VLOOKUP(B673,'local electoral areas'!BY:BZ,2,FALSE)</f>
        <v>Cork City North East</v>
      </c>
      <c r="E673" s="4">
        <v>17064</v>
      </c>
      <c r="F673" s="5">
        <v>1701</v>
      </c>
      <c r="G673" t="b">
        <f>COUNTIF(B:B,B673)&gt;1</f>
        <v>0</v>
      </c>
      <c r="H673" t="s">
        <v>120</v>
      </c>
      <c r="I673" t="b">
        <f>COUNTIF(E:E,E673)&gt;1</f>
        <v>0</v>
      </c>
    </row>
    <row r="674" spans="1:9" x14ac:dyDescent="0.2">
      <c r="A674" s="2" t="s">
        <v>10</v>
      </c>
      <c r="B674" s="3" t="s">
        <v>821</v>
      </c>
      <c r="C674" s="4" t="s">
        <v>467</v>
      </c>
      <c r="D674" s="4" t="str">
        <f>VLOOKUP(B674,'local electoral areas'!BY:BZ,2,FALSE)</f>
        <v>Cork City North East</v>
      </c>
      <c r="E674" s="4">
        <v>17065</v>
      </c>
      <c r="F674" s="5">
        <v>2702</v>
      </c>
      <c r="G674" t="b">
        <f>COUNTIF(B:B,B674)&gt;1</f>
        <v>0</v>
      </c>
      <c r="H674" t="s">
        <v>120</v>
      </c>
      <c r="I674" t="b">
        <f>COUNTIF(E:E,E674)&gt;1</f>
        <v>0</v>
      </c>
    </row>
    <row r="675" spans="1:9" x14ac:dyDescent="0.2">
      <c r="A675" s="2" t="s">
        <v>10</v>
      </c>
      <c r="B675" s="3" t="s">
        <v>822</v>
      </c>
      <c r="C675" s="4" t="s">
        <v>467</v>
      </c>
      <c r="D675" s="4" t="str">
        <f>VLOOKUP(B675,'local electoral areas'!BY:BZ,2,FALSE)</f>
        <v>Cork City South West</v>
      </c>
      <c r="E675" s="4">
        <v>17066</v>
      </c>
      <c r="F675" s="5">
        <v>2277</v>
      </c>
      <c r="G675" t="b">
        <f>COUNTIF(B:B,B675)&gt;1</f>
        <v>0</v>
      </c>
      <c r="I675" t="b">
        <f>COUNTIF(E:E,E675)&gt;1</f>
        <v>0</v>
      </c>
    </row>
    <row r="676" spans="1:9" x14ac:dyDescent="0.2">
      <c r="A676" s="2" t="s">
        <v>10</v>
      </c>
      <c r="B676" s="3" t="s">
        <v>823</v>
      </c>
      <c r="C676" s="4" t="s">
        <v>467</v>
      </c>
      <c r="D676" s="4" t="str">
        <f>VLOOKUP(B676,'local electoral areas'!BY:BZ,2,FALSE)</f>
        <v>Cork City South Central</v>
      </c>
      <c r="E676" s="4">
        <v>17067</v>
      </c>
      <c r="F676" s="5">
        <v>682</v>
      </c>
      <c r="G676" t="b">
        <f>COUNTIF(B:B,B676)&gt;1</f>
        <v>0</v>
      </c>
      <c r="I676" t="b">
        <f>COUNTIF(E:E,E676)&gt;1</f>
        <v>0</v>
      </c>
    </row>
    <row r="677" spans="1:9" x14ac:dyDescent="0.2">
      <c r="A677" s="2" t="s">
        <v>10</v>
      </c>
      <c r="B677" s="3" t="s">
        <v>824</v>
      </c>
      <c r="C677" s="4" t="s">
        <v>446</v>
      </c>
      <c r="D677" s="4" t="str">
        <f>VLOOKUP(B677,'local electoral areas'!M:N,2,FALSE)</f>
        <v>Bantry – West Cork</v>
      </c>
      <c r="E677" s="4">
        <v>18319</v>
      </c>
      <c r="F677" s="5">
        <v>209</v>
      </c>
      <c r="G677" t="b">
        <f>COUNTIF(B:B,B677)&gt;1</f>
        <v>0</v>
      </c>
      <c r="I677" t="b">
        <f>COUNTIF(E:E,E677)&gt;1</f>
        <v>0</v>
      </c>
    </row>
    <row r="678" spans="1:9" x14ac:dyDescent="0.2">
      <c r="A678" s="2" t="s">
        <v>10</v>
      </c>
      <c r="B678" s="3" t="s">
        <v>825</v>
      </c>
      <c r="C678" s="4" t="s">
        <v>467</v>
      </c>
      <c r="D678" s="4" t="str">
        <f>VLOOKUP(B678,'local electoral areas'!BY:BZ,2,FALSE)</f>
        <v>Cork City South Central</v>
      </c>
      <c r="E678" s="4">
        <v>17068</v>
      </c>
      <c r="F678" s="5">
        <v>762</v>
      </c>
      <c r="G678" t="b">
        <f>COUNTIF(B:B,B678)&gt;1</f>
        <v>0</v>
      </c>
      <c r="I678" t="b">
        <f>COUNTIF(E:E,E678)&gt;1</f>
        <v>0</v>
      </c>
    </row>
    <row r="679" spans="1:9" x14ac:dyDescent="0.2">
      <c r="A679" s="2" t="s">
        <v>10</v>
      </c>
      <c r="B679" s="3" t="s">
        <v>826</v>
      </c>
      <c r="C679" s="4" t="s">
        <v>467</v>
      </c>
      <c r="D679" s="4" t="str">
        <f>VLOOKUP(B679,'local electoral areas'!BY:BZ,2,FALSE)</f>
        <v>Cork City South Central</v>
      </c>
      <c r="E679" s="4">
        <v>17069</v>
      </c>
      <c r="F679" s="5">
        <v>1056</v>
      </c>
      <c r="G679" t="b">
        <f>COUNTIF(B:B,B679)&gt;1</f>
        <v>0</v>
      </c>
      <c r="I679" t="b">
        <f>COUNTIF(E:E,E679)&gt;1</f>
        <v>0</v>
      </c>
    </row>
    <row r="680" spans="1:9" x14ac:dyDescent="0.2">
      <c r="A680" s="2" t="s">
        <v>10</v>
      </c>
      <c r="B680" s="3" t="s">
        <v>827</v>
      </c>
      <c r="C680" s="4" t="s">
        <v>467</v>
      </c>
      <c r="D680" s="4" t="str">
        <f>VLOOKUP(B680,'local electoral areas'!BY:BZ,2,FALSE)</f>
        <v>Cork City South Central</v>
      </c>
      <c r="E680" s="4">
        <v>17070</v>
      </c>
      <c r="F680" s="5">
        <v>2983</v>
      </c>
      <c r="G680" t="b">
        <f>COUNTIF(B:B,B680)&gt;1</f>
        <v>0</v>
      </c>
      <c r="I680" t="b">
        <f>COUNTIF(E:E,E680)&gt;1</f>
        <v>0</v>
      </c>
    </row>
    <row r="681" spans="1:9" x14ac:dyDescent="0.2">
      <c r="A681" s="2" t="s">
        <v>10</v>
      </c>
      <c r="B681" s="3" t="s">
        <v>828</v>
      </c>
      <c r="C681" s="4" t="s">
        <v>446</v>
      </c>
      <c r="D681" s="4" t="str">
        <f>VLOOKUP(B681,'local electoral areas'!M:N,2,FALSE)</f>
        <v>Skibbereen – West Cork</v>
      </c>
      <c r="E681" s="4">
        <v>18307</v>
      </c>
      <c r="F681" s="5">
        <v>832</v>
      </c>
      <c r="G681" t="b">
        <f>COUNTIF(B:B,B681)&gt;1</f>
        <v>0</v>
      </c>
      <c r="I681" t="b">
        <f>COUNTIF(E:E,E681)&gt;1</f>
        <v>0</v>
      </c>
    </row>
    <row r="682" spans="1:9" x14ac:dyDescent="0.2">
      <c r="A682" s="2" t="s">
        <v>10</v>
      </c>
      <c r="B682" s="3" t="s">
        <v>829</v>
      </c>
      <c r="C682" s="4" t="s">
        <v>446</v>
      </c>
      <c r="D682" s="4" t="str">
        <f>VLOOKUP(B682,'local electoral areas'!M:N,2,FALSE)</f>
        <v>Kanturk</v>
      </c>
      <c r="E682" s="4">
        <v>18176</v>
      </c>
      <c r="F682" s="5">
        <v>452</v>
      </c>
      <c r="G682" t="b">
        <f>COUNTIF(B:B,B682)&gt;1</f>
        <v>0</v>
      </c>
      <c r="I682" t="b">
        <f>COUNTIF(E:E,E682)&gt;1</f>
        <v>0</v>
      </c>
    </row>
    <row r="683" spans="1:9" x14ac:dyDescent="0.2">
      <c r="A683" s="2" t="s">
        <v>10</v>
      </c>
      <c r="B683" s="3" t="s">
        <v>830</v>
      </c>
      <c r="C683" s="4" t="s">
        <v>467</v>
      </c>
      <c r="D683" s="4" t="str">
        <f>VLOOKUP(B683,'local electoral areas'!BY:BZ,2,FALSE)</f>
        <v>Cork City South Central</v>
      </c>
      <c r="E683" s="4">
        <v>17071</v>
      </c>
      <c r="F683" s="5">
        <v>793</v>
      </c>
      <c r="G683" t="b">
        <f>COUNTIF(B:B,B683)&gt;1</f>
        <v>0</v>
      </c>
      <c r="I683" t="b">
        <f>COUNTIF(E:E,E683)&gt;1</f>
        <v>0</v>
      </c>
    </row>
    <row r="684" spans="1:9" x14ac:dyDescent="0.2">
      <c r="A684" s="2" t="s">
        <v>10</v>
      </c>
      <c r="B684" s="3" t="s">
        <v>831</v>
      </c>
      <c r="C684" s="4" t="s">
        <v>467</v>
      </c>
      <c r="D684" s="4" t="str">
        <f>VLOOKUP(B684,'local electoral areas'!BY:BZ,2,FALSE)</f>
        <v>Cork City South Central</v>
      </c>
      <c r="E684" s="4">
        <v>17072</v>
      </c>
      <c r="F684" s="5">
        <v>1262</v>
      </c>
      <c r="G684" t="b">
        <f>COUNTIF(B:B,B684)&gt;1</f>
        <v>0</v>
      </c>
      <c r="I684" t="b">
        <f>COUNTIF(E:E,E684)&gt;1</f>
        <v>0</v>
      </c>
    </row>
    <row r="685" spans="1:9" x14ac:dyDescent="0.2">
      <c r="A685" s="2" t="s">
        <v>10</v>
      </c>
      <c r="B685" s="3" t="s">
        <v>832</v>
      </c>
      <c r="C685" s="4" t="s">
        <v>467</v>
      </c>
      <c r="D685" s="4" t="str">
        <f>VLOOKUP(B685,'local electoral areas'!BY:BZ,2,FALSE)</f>
        <v>Cork City South Central</v>
      </c>
      <c r="E685" s="4">
        <v>17073</v>
      </c>
      <c r="F685" s="5">
        <v>744</v>
      </c>
      <c r="G685" t="b">
        <f>COUNTIF(B:B,B685)&gt;1</f>
        <v>0</v>
      </c>
      <c r="I685" t="b">
        <f>COUNTIF(E:E,E685)&gt;1</f>
        <v>0</v>
      </c>
    </row>
    <row r="686" spans="1:9" x14ac:dyDescent="0.2">
      <c r="A686" s="2" t="s">
        <v>10</v>
      </c>
      <c r="B686" s="3" t="s">
        <v>833</v>
      </c>
      <c r="C686" s="4" t="s">
        <v>467</v>
      </c>
      <c r="D686" s="4" t="str">
        <f>VLOOKUP(B686,'local electoral areas'!BY:BZ,2,FALSE)</f>
        <v>Cork City South Central</v>
      </c>
      <c r="E686" s="4">
        <v>17074</v>
      </c>
      <c r="F686" s="5">
        <v>495</v>
      </c>
      <c r="G686" t="b">
        <f>COUNTIF(B:B,B686)&gt;1</f>
        <v>0</v>
      </c>
      <c r="I686" t="b">
        <f>COUNTIF(E:E,E686)&gt;1</f>
        <v>0</v>
      </c>
    </row>
    <row r="687" spans="1:9" x14ac:dyDescent="0.2">
      <c r="A687" s="2" t="s">
        <v>10</v>
      </c>
      <c r="B687" s="3" t="s">
        <v>834</v>
      </c>
      <c r="C687" s="4" t="s">
        <v>446</v>
      </c>
      <c r="D687" s="4" t="str">
        <f>VLOOKUP(B687,'local electoral areas'!M:N,2,FALSE)</f>
        <v>Fermoy</v>
      </c>
      <c r="E687" s="4">
        <v>18245</v>
      </c>
      <c r="F687" s="5">
        <v>278</v>
      </c>
      <c r="G687" t="b">
        <f>COUNTIF(B:B,B687)&gt;1</f>
        <v>0</v>
      </c>
      <c r="I687" t="b">
        <f>COUNTIF(E:E,E687)&gt;1</f>
        <v>0</v>
      </c>
    </row>
    <row r="688" spans="1:9" x14ac:dyDescent="0.2">
      <c r="A688" s="2" t="s">
        <v>10</v>
      </c>
      <c r="B688" s="3" t="s">
        <v>835</v>
      </c>
      <c r="C688" s="4" t="s">
        <v>446</v>
      </c>
      <c r="D688" s="4" t="s">
        <v>452</v>
      </c>
      <c r="E688" s="4">
        <v>18220</v>
      </c>
      <c r="F688" s="5">
        <v>803</v>
      </c>
      <c r="G688" t="b">
        <f>COUNTIF(B:B,B688)&gt;1</f>
        <v>0</v>
      </c>
      <c r="I688" t="b">
        <f>COUNTIF(E:E,E688)&gt;1</f>
        <v>0</v>
      </c>
    </row>
    <row r="689" spans="1:9" x14ac:dyDescent="0.2">
      <c r="A689" s="2" t="s">
        <v>10</v>
      </c>
      <c r="B689" s="3" t="s">
        <v>836</v>
      </c>
      <c r="C689" s="4" t="s">
        <v>446</v>
      </c>
      <c r="D689" s="4" t="str">
        <f>VLOOKUP(B689,'local electoral areas'!M:N,2,FALSE)</f>
        <v>Cobh</v>
      </c>
      <c r="E689" s="4">
        <v>18144</v>
      </c>
      <c r="F689" s="5">
        <v>1925</v>
      </c>
      <c r="G689" t="b">
        <f>COUNTIF(B:B,B689)&gt;1</f>
        <v>0</v>
      </c>
      <c r="H689" t="s">
        <v>120</v>
      </c>
      <c r="I689" t="b">
        <f>COUNTIF(E:E,E689)&gt;1</f>
        <v>0</v>
      </c>
    </row>
    <row r="690" spans="1:9" x14ac:dyDescent="0.2">
      <c r="A690" s="2" t="s">
        <v>10</v>
      </c>
      <c r="B690" s="3" t="s">
        <v>73</v>
      </c>
      <c r="C690" s="4" t="s">
        <v>478</v>
      </c>
      <c r="D690" s="4" t="s">
        <v>488</v>
      </c>
      <c r="E690" s="4">
        <v>18104</v>
      </c>
      <c r="F690" s="5">
        <v>3236</v>
      </c>
      <c r="G690" t="b">
        <f>COUNTIF(B:B,B690)&gt;1</f>
        <v>1</v>
      </c>
      <c r="H690" t="s">
        <v>120</v>
      </c>
      <c r="I690" t="b">
        <f>COUNTIF(E:E,E690)&gt;1</f>
        <v>0</v>
      </c>
    </row>
    <row r="691" spans="1:9" x14ac:dyDescent="0.2">
      <c r="A691" s="2" t="s">
        <v>10</v>
      </c>
      <c r="B691" s="3" t="s">
        <v>155</v>
      </c>
      <c r="C691" s="4" t="s">
        <v>446</v>
      </c>
      <c r="D691" s="4" t="str">
        <f>VLOOKUP(B691,'local electoral areas'!M:N,2,FALSE)</f>
        <v>Kanturk</v>
      </c>
      <c r="E691" s="4">
        <v>18177</v>
      </c>
      <c r="F691" s="5">
        <v>507</v>
      </c>
      <c r="G691" t="b">
        <f>COUNTIF(B:B,B691)&gt;1</f>
        <v>1</v>
      </c>
      <c r="I691" t="b">
        <f>COUNTIF(E:E,E691)&gt;1</f>
        <v>0</v>
      </c>
    </row>
    <row r="692" spans="1:9" x14ac:dyDescent="0.2">
      <c r="A692" s="2" t="s">
        <v>10</v>
      </c>
      <c r="B692" s="3" t="s">
        <v>837</v>
      </c>
      <c r="C692" s="4" t="s">
        <v>446</v>
      </c>
      <c r="D692" s="4" t="str">
        <f>VLOOKUP(B692,'local electoral areas'!M:N,2,FALSE)</f>
        <v>Skibbereen – West Cork</v>
      </c>
      <c r="E692" s="4">
        <v>18308</v>
      </c>
      <c r="F692" s="5">
        <v>393</v>
      </c>
      <c r="G692" t="b">
        <f>COUNTIF(B:B,B692)&gt;1</f>
        <v>0</v>
      </c>
      <c r="I692" t="b">
        <f>COUNTIF(E:E,E692)&gt;1</f>
        <v>0</v>
      </c>
    </row>
    <row r="693" spans="1:9" x14ac:dyDescent="0.2">
      <c r="A693" s="2" t="s">
        <v>10</v>
      </c>
      <c r="B693" s="3" t="s">
        <v>838</v>
      </c>
      <c r="C693" s="4" t="s">
        <v>446</v>
      </c>
      <c r="D693" s="4" t="str">
        <f>VLOOKUP(B693,'local electoral areas'!M:N,2,FALSE)</f>
        <v>Midleton</v>
      </c>
      <c r="E693" s="4">
        <v>18325</v>
      </c>
      <c r="F693" s="5">
        <v>1373</v>
      </c>
      <c r="G693" t="b">
        <f>COUNTIF(B:B,B693)&gt;1</f>
        <v>0</v>
      </c>
      <c r="I693" t="b">
        <f>COUNTIF(E:E,E693)&gt;1</f>
        <v>0</v>
      </c>
    </row>
    <row r="694" spans="1:9" x14ac:dyDescent="0.2">
      <c r="A694" s="2" t="s">
        <v>10</v>
      </c>
      <c r="B694" s="3" t="s">
        <v>839</v>
      </c>
      <c r="C694" s="4" t="s">
        <v>446</v>
      </c>
      <c r="D694" s="4" t="str">
        <f>VLOOKUP(B694,'local electoral areas'!M:N,2,FALSE)</f>
        <v>Midleton</v>
      </c>
      <c r="E694" s="4">
        <v>18010</v>
      </c>
      <c r="F694" s="5">
        <v>7653</v>
      </c>
      <c r="G694" t="b">
        <f>COUNTIF(B:B,B694)&gt;1</f>
        <v>0</v>
      </c>
      <c r="I694" t="b">
        <f>COUNTIF(E:E,E694)&gt;1</f>
        <v>0</v>
      </c>
    </row>
    <row r="695" spans="1:9" x14ac:dyDescent="0.2">
      <c r="A695" s="2" t="s">
        <v>10</v>
      </c>
      <c r="B695" s="3" t="s">
        <v>840</v>
      </c>
      <c r="C695" s="4" t="s">
        <v>841</v>
      </c>
      <c r="D695" s="4" t="str">
        <f>VLOOKUP(B695,'local electoral areas'!C:D,2,FALSE)</f>
        <v>Lifford-Stranorlar</v>
      </c>
      <c r="E695" s="4">
        <v>33129</v>
      </c>
      <c r="F695" s="5">
        <v>417</v>
      </c>
      <c r="G695" t="b">
        <f>COUNTIF(B:B,B695)&gt;1</f>
        <v>0</v>
      </c>
      <c r="H695" s="43" t="s">
        <v>842</v>
      </c>
      <c r="I695" s="43" t="b">
        <f>COUNTIF(E:E,E695)&gt;1</f>
        <v>0</v>
      </c>
    </row>
    <row r="696" spans="1:9" x14ac:dyDescent="0.2">
      <c r="A696" s="2" t="s">
        <v>10</v>
      </c>
      <c r="B696" s="3" t="s">
        <v>843</v>
      </c>
      <c r="C696" s="4" t="s">
        <v>841</v>
      </c>
      <c r="D696" s="4" t="str">
        <f>VLOOKUP(B696,'local electoral areas'!C:D,2,FALSE)</f>
        <v>Donegal</v>
      </c>
      <c r="E696" s="4">
        <v>33012</v>
      </c>
      <c r="F696" s="5">
        <v>171</v>
      </c>
      <c r="G696" t="b">
        <f>COUNTIF(B:B,B696)&gt;1</f>
        <v>0</v>
      </c>
      <c r="H696" s="43" t="s">
        <v>842</v>
      </c>
      <c r="I696" s="43" t="b">
        <f>COUNTIF(E:E,E696)&gt;1</f>
        <v>0</v>
      </c>
    </row>
    <row r="697" spans="1:9" x14ac:dyDescent="0.2">
      <c r="A697" s="2" t="s">
        <v>10</v>
      </c>
      <c r="B697" s="3" t="s">
        <v>844</v>
      </c>
      <c r="C697" s="4" t="s">
        <v>841</v>
      </c>
      <c r="D697" s="4" t="str">
        <f>VLOOKUP(B697,'local electoral areas'!C:D,2,FALSE)</f>
        <v>Milford</v>
      </c>
      <c r="E697" s="4">
        <v>33112</v>
      </c>
      <c r="F697" s="5">
        <v>896</v>
      </c>
      <c r="G697" t="b">
        <f>COUNTIF(B:B,B697)&gt;1</f>
        <v>0</v>
      </c>
      <c r="H697" s="43" t="s">
        <v>842</v>
      </c>
      <c r="I697" s="43" t="b">
        <f>COUNTIF(E:E,E697)&gt;1</f>
        <v>0</v>
      </c>
    </row>
    <row r="698" spans="1:9" x14ac:dyDescent="0.2">
      <c r="A698" s="2" t="s">
        <v>10</v>
      </c>
      <c r="B698" s="3" t="s">
        <v>845</v>
      </c>
      <c r="C698" s="4" t="s">
        <v>841</v>
      </c>
      <c r="D698" s="4" t="str">
        <f>VLOOKUP(B698,'local electoral areas'!C:D,2,FALSE)</f>
        <v>Lifford-Stranorlar</v>
      </c>
      <c r="E698" s="4">
        <v>33131</v>
      </c>
      <c r="F698" s="5">
        <v>933</v>
      </c>
      <c r="G698" t="b">
        <f>COUNTIF(B:B,B698)&gt;1</f>
        <v>1</v>
      </c>
      <c r="H698" s="43" t="s">
        <v>842</v>
      </c>
      <c r="I698" s="43" t="b">
        <f>COUNTIF(E:E,E698)&gt;1</f>
        <v>0</v>
      </c>
    </row>
    <row r="699" spans="1:9" x14ac:dyDescent="0.2">
      <c r="A699" s="2" t="s">
        <v>10</v>
      </c>
      <c r="B699" s="3" t="s">
        <v>846</v>
      </c>
      <c r="C699" s="4" t="s">
        <v>841</v>
      </c>
      <c r="D699" s="4" t="str">
        <f>VLOOKUP(B699,'local electoral areas'!C:D,2,FALSE)</f>
        <v>Glenties</v>
      </c>
      <c r="E699" s="4">
        <v>33047</v>
      </c>
      <c r="F699" s="5">
        <v>1918</v>
      </c>
      <c r="G699" t="b">
        <f>COUNTIF(B:B,B699)&gt;1</f>
        <v>0</v>
      </c>
      <c r="H699" s="43" t="s">
        <v>842</v>
      </c>
      <c r="I699" s="43" t="b">
        <f>COUNTIF(E:E,E699)&gt;1</f>
        <v>0</v>
      </c>
    </row>
    <row r="700" spans="1:9" x14ac:dyDescent="0.2">
      <c r="A700" s="2" t="s">
        <v>10</v>
      </c>
      <c r="B700" s="3" t="s">
        <v>847</v>
      </c>
      <c r="C700" s="4" t="s">
        <v>841</v>
      </c>
      <c r="D700" s="4" t="str">
        <f>VLOOKUP(B700,'local electoral areas'!C:D,2,FALSE)</f>
        <v>Glenties</v>
      </c>
      <c r="E700" s="4">
        <v>33031</v>
      </c>
      <c r="F700" s="5">
        <v>779</v>
      </c>
      <c r="G700" t="b">
        <f>COUNTIF(B:B,B700)&gt;1</f>
        <v>0</v>
      </c>
      <c r="H700" s="43" t="s">
        <v>842</v>
      </c>
      <c r="I700" s="43" t="b">
        <f>COUNTIF(E:E,E700)&gt;1</f>
        <v>0</v>
      </c>
    </row>
    <row r="701" spans="1:9" x14ac:dyDescent="0.2">
      <c r="A701" s="2" t="s">
        <v>10</v>
      </c>
      <c r="B701" s="3" t="s">
        <v>848</v>
      </c>
      <c r="C701" s="4" t="s">
        <v>841</v>
      </c>
      <c r="D701" s="4" t="str">
        <f>VLOOKUP(B701,'local electoral areas'!C:D,2,FALSE)</f>
        <v>Glenties</v>
      </c>
      <c r="E701" s="4">
        <v>33046</v>
      </c>
      <c r="F701" s="5">
        <v>78</v>
      </c>
      <c r="G701" t="b">
        <f>COUNTIF(B:B,B701)&gt;1</f>
        <v>0</v>
      </c>
      <c r="H701" s="43" t="s">
        <v>842</v>
      </c>
      <c r="I701" s="43" t="b">
        <f>COUNTIF(E:E,E701)&gt;1</f>
        <v>0</v>
      </c>
    </row>
    <row r="702" spans="1:9" x14ac:dyDescent="0.2">
      <c r="A702" s="2" t="s">
        <v>10</v>
      </c>
      <c r="B702" s="3" t="s">
        <v>849</v>
      </c>
      <c r="C702" s="4" t="s">
        <v>841</v>
      </c>
      <c r="D702" s="4" t="str">
        <f>VLOOKUP(B702,'local electoral areas'!C:D,2,FALSE)</f>
        <v>Glenties</v>
      </c>
      <c r="E702" s="4">
        <v>33053</v>
      </c>
      <c r="F702" s="5">
        <v>152</v>
      </c>
      <c r="G702" t="b">
        <f>COUNTIF(B:B,B702)&gt;1</f>
        <v>0</v>
      </c>
      <c r="H702" s="43" t="s">
        <v>842</v>
      </c>
      <c r="I702" s="43" t="b">
        <f>COUNTIF(E:E,E702)&gt;1</f>
        <v>0</v>
      </c>
    </row>
    <row r="703" spans="1:9" x14ac:dyDescent="0.2">
      <c r="A703" s="2" t="s">
        <v>10</v>
      </c>
      <c r="B703" s="3" t="s">
        <v>850</v>
      </c>
      <c r="C703" s="4" t="s">
        <v>841</v>
      </c>
      <c r="D703" s="4" t="str">
        <f>VLOOKUP(B703,'local electoral areas'!C:D,2,FALSE)</f>
        <v>Donegal</v>
      </c>
      <c r="E703" s="4">
        <v>33058</v>
      </c>
      <c r="F703" s="5">
        <v>533</v>
      </c>
      <c r="G703" t="b">
        <f>COUNTIF(B:B,B703)&gt;1</f>
        <v>0</v>
      </c>
      <c r="H703" s="43" t="s">
        <v>842</v>
      </c>
      <c r="I703" s="43" t="b">
        <f>COUNTIF(E:E,E703)&gt;1</f>
        <v>0</v>
      </c>
    </row>
    <row r="704" spans="1:9" x14ac:dyDescent="0.2">
      <c r="A704" s="2" t="s">
        <v>10</v>
      </c>
      <c r="B704" s="3" t="s">
        <v>851</v>
      </c>
      <c r="C704" s="4" t="s">
        <v>841</v>
      </c>
      <c r="D704" s="4" t="str">
        <f>VLOOKUP(B704,'local electoral areas'!C:D,2,FALSE)</f>
        <v>Glenties</v>
      </c>
      <c r="E704" s="4">
        <v>33061</v>
      </c>
      <c r="F704" s="5">
        <v>751</v>
      </c>
      <c r="G704" t="b">
        <f>COUNTIF(B:B,B704)&gt;1</f>
        <v>0</v>
      </c>
      <c r="H704" s="43" t="s">
        <v>842</v>
      </c>
      <c r="I704" s="43" t="b">
        <f>COUNTIF(E:E,E704)&gt;1</f>
        <v>0</v>
      </c>
    </row>
    <row r="705" spans="1:9" x14ac:dyDescent="0.2">
      <c r="A705" s="2" t="s">
        <v>10</v>
      </c>
      <c r="B705" s="3" t="s">
        <v>852</v>
      </c>
      <c r="C705" s="4" t="s">
        <v>841</v>
      </c>
      <c r="D705" s="4" t="str">
        <f>VLOOKUP(B705,'local electoral areas'!C:D,2,FALSE)</f>
        <v>Milford</v>
      </c>
      <c r="E705" s="4">
        <v>33128</v>
      </c>
      <c r="F705" s="5">
        <v>553</v>
      </c>
      <c r="G705" t="b">
        <f>COUNTIF(B:B,B705)&gt;1</f>
        <v>0</v>
      </c>
      <c r="H705" s="43" t="s">
        <v>842</v>
      </c>
      <c r="I705" s="43" t="b">
        <f>COUNTIF(E:E,E705)&gt;1</f>
        <v>0</v>
      </c>
    </row>
    <row r="706" spans="1:9" x14ac:dyDescent="0.2">
      <c r="A706" s="2" t="s">
        <v>10</v>
      </c>
      <c r="B706" s="3" t="s">
        <v>853</v>
      </c>
      <c r="C706" s="4" t="s">
        <v>841</v>
      </c>
      <c r="D706" s="4" t="str">
        <f>VLOOKUP(B706,'local electoral areas'!C:D,2,FALSE)</f>
        <v>Glenties</v>
      </c>
      <c r="E706" s="4">
        <v>33039</v>
      </c>
      <c r="F706" s="5">
        <v>2252</v>
      </c>
      <c r="G706" t="b">
        <f>COUNTIF(B:B,B706)&gt;1</f>
        <v>0</v>
      </c>
      <c r="H706" s="43" t="s">
        <v>842</v>
      </c>
      <c r="I706" s="43" t="b">
        <f>COUNTIF(E:E,E706)&gt;1</f>
        <v>0</v>
      </c>
    </row>
    <row r="707" spans="1:9" x14ac:dyDescent="0.2">
      <c r="A707" s="2" t="s">
        <v>10</v>
      </c>
      <c r="B707" s="3" t="s">
        <v>854</v>
      </c>
      <c r="C707" s="4" t="s">
        <v>841</v>
      </c>
      <c r="D707" s="4" t="str">
        <f>VLOOKUP(B707,'local electoral areas'!C:D,2,FALSE)</f>
        <v>Glenties</v>
      </c>
      <c r="E707" s="4">
        <v>33040</v>
      </c>
      <c r="F707" s="5">
        <v>473</v>
      </c>
      <c r="G707" t="b">
        <f>COUNTIF(B:B,B707)&gt;1</f>
        <v>0</v>
      </c>
      <c r="H707" s="43" t="s">
        <v>842</v>
      </c>
      <c r="I707" s="43" t="b">
        <f>COUNTIF(E:E,E707)&gt;1</f>
        <v>0</v>
      </c>
    </row>
    <row r="708" spans="1:9" x14ac:dyDescent="0.2">
      <c r="A708" s="2" t="s">
        <v>10</v>
      </c>
      <c r="B708" s="3" t="s">
        <v>855</v>
      </c>
      <c r="C708" s="4" t="s">
        <v>841</v>
      </c>
      <c r="D708" s="4" t="str">
        <f>VLOOKUP(B708,'local electoral areas'!C:D,2,FALSE)</f>
        <v>Glenties</v>
      </c>
      <c r="E708" s="4">
        <v>33041</v>
      </c>
      <c r="F708" s="5">
        <v>1254</v>
      </c>
      <c r="G708" t="b">
        <f>COUNTIF(B:B,B708)&gt;1</f>
        <v>0</v>
      </c>
      <c r="H708" s="43" t="s">
        <v>842</v>
      </c>
      <c r="I708" s="43" t="b">
        <f>COUNTIF(E:E,E708)&gt;1</f>
        <v>0</v>
      </c>
    </row>
    <row r="709" spans="1:9" x14ac:dyDescent="0.2">
      <c r="A709" s="2" t="s">
        <v>10</v>
      </c>
      <c r="B709" s="3" t="s">
        <v>856</v>
      </c>
      <c r="C709" s="4" t="s">
        <v>841</v>
      </c>
      <c r="D709" s="4" t="str">
        <f>VLOOKUP(B709,'local electoral areas'!C:D,2,FALSE)</f>
        <v>Carndonagh</v>
      </c>
      <c r="E709" s="4">
        <v>33066</v>
      </c>
      <c r="F709" s="5">
        <v>667</v>
      </c>
      <c r="G709" t="b">
        <f>COUNTIF(B:B,B709)&gt;1</f>
        <v>0</v>
      </c>
      <c r="H709" s="43" t="s">
        <v>842</v>
      </c>
      <c r="I709" s="43" t="b">
        <f>COUNTIF(E:E,E709)&gt;1</f>
        <v>0</v>
      </c>
    </row>
    <row r="710" spans="1:9" x14ac:dyDescent="0.2">
      <c r="A710" s="2" t="s">
        <v>10</v>
      </c>
      <c r="B710" s="3" t="s">
        <v>857</v>
      </c>
      <c r="C710" s="4" t="s">
        <v>841</v>
      </c>
      <c r="D710" s="4" t="str">
        <f>VLOOKUP(B710,'local electoral areas'!C:D,2,FALSE)</f>
        <v>Glenties</v>
      </c>
      <c r="E710" s="4">
        <v>33029</v>
      </c>
      <c r="F710" s="5">
        <v>805</v>
      </c>
      <c r="G710" t="b">
        <f>COUNTIF(B:B,B710)&gt;1</f>
        <v>0</v>
      </c>
      <c r="H710" s="43" t="s">
        <v>842</v>
      </c>
      <c r="I710" s="43" t="b">
        <f>COUNTIF(E:E,E710)&gt;1</f>
        <v>0</v>
      </c>
    </row>
    <row r="711" spans="1:9" x14ac:dyDescent="0.2">
      <c r="A711" s="2" t="s">
        <v>10</v>
      </c>
      <c r="B711" s="3" t="s">
        <v>858</v>
      </c>
      <c r="C711" s="4" t="s">
        <v>841</v>
      </c>
      <c r="D711" s="4" t="str">
        <f>VLOOKUP(B711,'local electoral areas'!C:D,2,FALSE)</f>
        <v>Glenties</v>
      </c>
      <c r="E711" s="4">
        <v>33048</v>
      </c>
      <c r="F711" s="5">
        <v>291</v>
      </c>
      <c r="G711" t="b">
        <f>COUNTIF(B:B,B711)&gt;1</f>
        <v>0</v>
      </c>
      <c r="H711" s="43" t="s">
        <v>842</v>
      </c>
      <c r="I711" s="43" t="b">
        <f>COUNTIF(E:E,E711)&gt;1</f>
        <v>0</v>
      </c>
    </row>
    <row r="712" spans="1:9" x14ac:dyDescent="0.2">
      <c r="A712" s="2" t="s">
        <v>10</v>
      </c>
      <c r="B712" s="3" t="s">
        <v>859</v>
      </c>
      <c r="C712" s="4" t="s">
        <v>841</v>
      </c>
      <c r="D712" s="4" t="str">
        <f>VLOOKUP(B712,'local electoral areas'!C:D,2,FALSE)</f>
        <v>Milford</v>
      </c>
      <c r="E712" s="4">
        <v>33110</v>
      </c>
      <c r="F712" s="5">
        <v>716</v>
      </c>
      <c r="G712" t="b">
        <f>COUNTIF(B:B,B712)&gt;1</f>
        <v>0</v>
      </c>
      <c r="H712" s="43" t="s">
        <v>842</v>
      </c>
      <c r="I712" s="43" t="b">
        <f>COUNTIF(E:E,E712)&gt;1</f>
        <v>0</v>
      </c>
    </row>
    <row r="713" spans="1:9" x14ac:dyDescent="0.2">
      <c r="A713" s="2" t="s">
        <v>10</v>
      </c>
      <c r="B713" s="3" t="s">
        <v>860</v>
      </c>
      <c r="C713" s="4" t="s">
        <v>841</v>
      </c>
      <c r="D713" s="4" t="str">
        <f>VLOOKUP(B713,'local electoral areas'!C:D,2,FALSE)</f>
        <v>Carndonagh</v>
      </c>
      <c r="E713" s="4">
        <v>33067</v>
      </c>
      <c r="F713" s="5">
        <v>1538</v>
      </c>
      <c r="G713" t="b">
        <f>COUNTIF(B:B,B713)&gt;1</f>
        <v>0</v>
      </c>
      <c r="H713" s="43" t="s">
        <v>842</v>
      </c>
      <c r="I713" s="43" t="b">
        <f>COUNTIF(E:E,E713)&gt;1</f>
        <v>0</v>
      </c>
    </row>
    <row r="714" spans="1:9" x14ac:dyDescent="0.2">
      <c r="A714" s="2" t="s">
        <v>10</v>
      </c>
      <c r="B714" s="3" t="s">
        <v>861</v>
      </c>
      <c r="C714" s="4" t="s">
        <v>841</v>
      </c>
      <c r="D714" s="4" t="str">
        <f>VLOOKUP(B714,'local electoral areas'!C:D,2,FALSE)</f>
        <v>Letterkenny</v>
      </c>
      <c r="E714" s="4">
        <v>33096</v>
      </c>
      <c r="F714" s="5">
        <v>2723</v>
      </c>
      <c r="G714" t="b">
        <f>COUNTIF(B:B,B714)&gt;1</f>
        <v>0</v>
      </c>
      <c r="H714" s="43" t="s">
        <v>842</v>
      </c>
      <c r="I714" s="43" t="b">
        <f>COUNTIF(E:E,E714)&gt;1</f>
        <v>0</v>
      </c>
    </row>
    <row r="715" spans="1:9" x14ac:dyDescent="0.2">
      <c r="A715" s="2" t="s">
        <v>10</v>
      </c>
      <c r="B715" s="3" t="s">
        <v>862</v>
      </c>
      <c r="C715" s="4" t="s">
        <v>841</v>
      </c>
      <c r="D715" s="4" t="str">
        <f>VLOOKUP(B715,'local electoral areas'!C:D,2,FALSE)</f>
        <v>Buncrana</v>
      </c>
      <c r="E715" s="4">
        <v>33068</v>
      </c>
      <c r="F715" s="5">
        <v>1296</v>
      </c>
      <c r="G715" t="b">
        <f>COUNTIF(B:B,B715)&gt;1</f>
        <v>0</v>
      </c>
      <c r="H715" t="s">
        <v>842</v>
      </c>
      <c r="I715" t="b">
        <f>COUNTIF(E:E,E715)&gt;1</f>
        <v>0</v>
      </c>
    </row>
    <row r="716" spans="1:9" x14ac:dyDescent="0.2">
      <c r="A716" s="2" t="s">
        <v>10</v>
      </c>
      <c r="B716" s="3" t="s">
        <v>863</v>
      </c>
      <c r="C716" s="4" t="s">
        <v>841</v>
      </c>
      <c r="D716" s="4" t="str">
        <f>VLOOKUP(B716,'local electoral areas'!C:D,2,FALSE)</f>
        <v>Donegal</v>
      </c>
      <c r="E716" s="4">
        <v>33013</v>
      </c>
      <c r="F716" s="5">
        <v>389</v>
      </c>
      <c r="G716" t="b">
        <f>COUNTIF(B:B,B716)&gt;1</f>
        <v>0</v>
      </c>
      <c r="H716" t="s">
        <v>842</v>
      </c>
      <c r="I716" t="b">
        <f>COUNTIF(E:E,E716)&gt;1</f>
        <v>0</v>
      </c>
    </row>
    <row r="717" spans="1:9" x14ac:dyDescent="0.2">
      <c r="A717" s="2" t="s">
        <v>10</v>
      </c>
      <c r="B717" s="3" t="s">
        <v>864</v>
      </c>
      <c r="C717" s="4" t="s">
        <v>841</v>
      </c>
      <c r="D717" s="4" t="str">
        <f>VLOOKUP(B717,'local electoral areas'!C:D,2,FALSE)</f>
        <v>Buncrana</v>
      </c>
      <c r="E717" s="4">
        <v>33069</v>
      </c>
      <c r="F717" s="5">
        <v>4025</v>
      </c>
      <c r="G717" t="b">
        <f>COUNTIF(B:B,B717)&gt;1</f>
        <v>0</v>
      </c>
      <c r="H717" t="s">
        <v>842</v>
      </c>
      <c r="I717" t="b">
        <f>COUNTIF(E:E,E717)&gt;1</f>
        <v>0</v>
      </c>
    </row>
    <row r="718" spans="1:9" x14ac:dyDescent="0.2">
      <c r="A718" s="2" t="s">
        <v>10</v>
      </c>
      <c r="B718" s="3" t="s">
        <v>865</v>
      </c>
      <c r="C718" s="4" t="s">
        <v>841</v>
      </c>
      <c r="D718" s="4" t="str">
        <f>VLOOKUP(B718,'local electoral areas'!C:D,2,FALSE)</f>
        <v>Buncrana</v>
      </c>
      <c r="E718" s="4">
        <v>33001</v>
      </c>
      <c r="F718" s="5">
        <v>3271</v>
      </c>
      <c r="G718" t="b">
        <f>COUNTIF(B:B,B718)&gt;1</f>
        <v>0</v>
      </c>
      <c r="H718" t="s">
        <v>842</v>
      </c>
      <c r="I718" t="b">
        <f>COUNTIF(E:E,E718)&gt;1</f>
        <v>0</v>
      </c>
    </row>
    <row r="719" spans="1:9" x14ac:dyDescent="0.2">
      <c r="A719" s="2" t="s">
        <v>10</v>
      </c>
      <c r="B719" s="3" t="s">
        <v>866</v>
      </c>
      <c r="C719" s="4" t="s">
        <v>841</v>
      </c>
      <c r="D719" s="4" t="str">
        <f>VLOOKUP(B719,'local electoral areas'!C:D,2,FALSE)</f>
        <v>Buncrana</v>
      </c>
      <c r="E719" s="4">
        <v>33070</v>
      </c>
      <c r="F719" s="5">
        <v>1330</v>
      </c>
      <c r="G719" t="b">
        <f>COUNTIF(B:B,B719)&gt;1</f>
        <v>0</v>
      </c>
      <c r="H719" t="s">
        <v>842</v>
      </c>
      <c r="I719" t="b">
        <f>COUNTIF(E:E,E719)&gt;1</f>
        <v>0</v>
      </c>
    </row>
    <row r="720" spans="1:9" x14ac:dyDescent="0.2">
      <c r="A720" s="2" t="s">
        <v>10</v>
      </c>
      <c r="B720" s="3" t="s">
        <v>867</v>
      </c>
      <c r="C720" s="4" t="s">
        <v>841</v>
      </c>
      <c r="D720" s="4" t="str">
        <f>VLOOKUP(B720,'local electoral areas'!C:D,2,FALSE)</f>
        <v>Glenties</v>
      </c>
      <c r="E720" s="4">
        <v>33033</v>
      </c>
      <c r="F720" s="5">
        <v>271</v>
      </c>
      <c r="G720" t="b">
        <f>COUNTIF(B:B,B720)&gt;1</f>
        <v>0</v>
      </c>
      <c r="H720" t="s">
        <v>842</v>
      </c>
      <c r="I720" t="b">
        <f>COUNTIF(E:E,E720)&gt;1</f>
        <v>0</v>
      </c>
    </row>
    <row r="721" spans="1:9" x14ac:dyDescent="0.2">
      <c r="A721" s="2" t="s">
        <v>10</v>
      </c>
      <c r="B721" s="3" t="s">
        <v>868</v>
      </c>
      <c r="C721" s="4" t="s">
        <v>841</v>
      </c>
      <c r="D721" s="4" t="str">
        <f>VLOOKUP(B721,'local electoral areas'!C:D,2,FALSE)</f>
        <v>Carndonagh</v>
      </c>
      <c r="E721" s="4">
        <v>33071</v>
      </c>
      <c r="F721" s="5">
        <v>2502</v>
      </c>
      <c r="G721" t="b">
        <f>COUNTIF(B:B,B721)&gt;1</f>
        <v>0</v>
      </c>
      <c r="H721" t="s">
        <v>842</v>
      </c>
      <c r="I721" t="b">
        <f>COUNTIF(E:E,E721)&gt;1</f>
        <v>0</v>
      </c>
    </row>
    <row r="722" spans="1:9" x14ac:dyDescent="0.2">
      <c r="A722" s="2" t="s">
        <v>10</v>
      </c>
      <c r="B722" s="3" t="s">
        <v>869</v>
      </c>
      <c r="C722" s="4" t="s">
        <v>841</v>
      </c>
      <c r="D722" s="4" t="str">
        <f>VLOOKUP(B722,'local electoral areas'!C:D,2,FALSE)</f>
        <v>Milford</v>
      </c>
      <c r="E722" s="4">
        <v>33111</v>
      </c>
      <c r="F722" s="5">
        <v>948</v>
      </c>
      <c r="G722" t="b">
        <f>COUNTIF(B:B,B722)&gt;1</f>
        <v>0</v>
      </c>
      <c r="H722" t="s">
        <v>842</v>
      </c>
      <c r="I722" t="b">
        <f>COUNTIF(E:E,E722)&gt;1</f>
        <v>0</v>
      </c>
    </row>
    <row r="723" spans="1:9" x14ac:dyDescent="0.2">
      <c r="A723" s="2" t="s">
        <v>10</v>
      </c>
      <c r="B723" s="3" t="s">
        <v>870</v>
      </c>
      <c r="C723" s="4" t="s">
        <v>841</v>
      </c>
      <c r="D723" s="4" t="str">
        <f>VLOOKUP(B723,'local electoral areas'!C:D,2,FALSE)</f>
        <v>Carndonagh</v>
      </c>
      <c r="E723" s="4">
        <v>33072</v>
      </c>
      <c r="F723" s="5">
        <v>903</v>
      </c>
      <c r="G723" t="b">
        <f>COUNTIF(B:B,B723)&gt;1</f>
        <v>0</v>
      </c>
      <c r="H723" t="s">
        <v>842</v>
      </c>
      <c r="I723" t="b">
        <f>COUNTIF(E:E,E723)&gt;1</f>
        <v>0</v>
      </c>
    </row>
    <row r="724" spans="1:9" x14ac:dyDescent="0.2">
      <c r="A724" s="2" t="s">
        <v>10</v>
      </c>
      <c r="B724" s="3" t="s">
        <v>871</v>
      </c>
      <c r="C724" s="4" t="s">
        <v>841</v>
      </c>
      <c r="D724" s="4" t="str">
        <f>VLOOKUP(B724,'local electoral areas'!C:D,2,FALSE)</f>
        <v>Carndonagh</v>
      </c>
      <c r="E724" s="4">
        <v>33073</v>
      </c>
      <c r="F724" s="5">
        <v>699</v>
      </c>
      <c r="G724" t="b">
        <f>COUNTIF(B:B,B724)&gt;1</f>
        <v>0</v>
      </c>
      <c r="H724" t="s">
        <v>842</v>
      </c>
      <c r="I724" t="b">
        <f>COUNTIF(E:E,E724)&gt;1</f>
        <v>0</v>
      </c>
    </row>
    <row r="725" spans="1:9" x14ac:dyDescent="0.2">
      <c r="A725" s="2" t="s">
        <v>10</v>
      </c>
      <c r="B725" s="3" t="s">
        <v>872</v>
      </c>
      <c r="C725" s="4" t="s">
        <v>841</v>
      </c>
      <c r="D725" s="4" t="str">
        <f>VLOOKUP(B725,'local electoral areas'!C:D,2,FALSE)</f>
        <v>Lifford-Stranorlar</v>
      </c>
      <c r="E725" s="4">
        <v>33130</v>
      </c>
      <c r="F725" s="5">
        <v>1254</v>
      </c>
      <c r="G725" t="b">
        <f>COUNTIF(B:B,B725)&gt;1</f>
        <v>0</v>
      </c>
      <c r="H725" t="s">
        <v>842</v>
      </c>
      <c r="I725" t="b">
        <f>COUNTIF(E:E,E725)&gt;1</f>
        <v>0</v>
      </c>
    </row>
    <row r="726" spans="1:9" x14ac:dyDescent="0.2">
      <c r="A726" s="2" t="s">
        <v>10</v>
      </c>
      <c r="B726" s="3" t="s">
        <v>873</v>
      </c>
      <c r="C726" s="4" t="s">
        <v>841</v>
      </c>
      <c r="D726" s="4" t="str">
        <f>VLOOKUP(B726,'local electoral areas'!C:D,2,FALSE)</f>
        <v>Buncrana</v>
      </c>
      <c r="E726" s="4">
        <v>33074</v>
      </c>
      <c r="F726" s="5">
        <v>1344</v>
      </c>
      <c r="G726" t="b">
        <f>COUNTIF(B:B,B726)&gt;1</f>
        <v>0</v>
      </c>
      <c r="H726" t="s">
        <v>842</v>
      </c>
      <c r="I726" t="b">
        <f>COUNTIF(E:E,E726)&gt;1</f>
        <v>0</v>
      </c>
    </row>
    <row r="727" spans="1:9" x14ac:dyDescent="0.2">
      <c r="A727" s="2" t="s">
        <v>10</v>
      </c>
      <c r="B727" s="3" t="s">
        <v>874</v>
      </c>
      <c r="C727" s="4" t="s">
        <v>841</v>
      </c>
      <c r="D727" s="4" t="str">
        <f>VLOOKUP(B727,'local electoral areas'!C:D,2,FALSE)</f>
        <v>Letterkenny</v>
      </c>
      <c r="E727" s="4">
        <v>33097</v>
      </c>
      <c r="F727" s="5">
        <v>3724</v>
      </c>
      <c r="G727" t="b">
        <f>COUNTIF(B:B,B727)&gt;1</f>
        <v>0</v>
      </c>
      <c r="H727" t="s">
        <v>842</v>
      </c>
      <c r="I727" t="b">
        <f>COUNTIF(E:E,E727)&gt;1</f>
        <v>0</v>
      </c>
    </row>
    <row r="728" spans="1:9" x14ac:dyDescent="0.2">
      <c r="A728" s="2" t="s">
        <v>10</v>
      </c>
      <c r="B728" s="3" t="s">
        <v>875</v>
      </c>
      <c r="C728" s="4" t="s">
        <v>841</v>
      </c>
      <c r="D728" s="4" t="str">
        <f>VLOOKUP(B728,'local electoral areas'!C:D,2,FALSE)</f>
        <v>Donegal</v>
      </c>
      <c r="E728" s="4">
        <v>33055</v>
      </c>
      <c r="F728" s="5">
        <v>665</v>
      </c>
      <c r="G728" t="b">
        <f>COUNTIF(B:B,B728)&gt;1</f>
        <v>0</v>
      </c>
      <c r="H728" t="s">
        <v>842</v>
      </c>
      <c r="I728" t="b">
        <f>COUNTIF(E:E,E728)&gt;1</f>
        <v>0</v>
      </c>
    </row>
    <row r="729" spans="1:9" x14ac:dyDescent="0.2">
      <c r="A729" s="2" t="s">
        <v>10</v>
      </c>
      <c r="B729" s="3" t="s">
        <v>876</v>
      </c>
      <c r="C729" s="4" t="s">
        <v>841</v>
      </c>
      <c r="D729" s="4" t="str">
        <f>VLOOKUP(B729,'local electoral areas'!C:D,2,FALSE)</f>
        <v>Donegal</v>
      </c>
      <c r="E729" s="4">
        <v>33056</v>
      </c>
      <c r="F729" s="5">
        <v>358</v>
      </c>
      <c r="G729" t="b">
        <f>COUNTIF(B:B,B729)&gt;1</f>
        <v>0</v>
      </c>
      <c r="H729" t="s">
        <v>842</v>
      </c>
      <c r="I729" t="b">
        <f>COUNTIF(E:E,E729)&gt;1</f>
        <v>0</v>
      </c>
    </row>
    <row r="730" spans="1:9" x14ac:dyDescent="0.2">
      <c r="A730" s="2" t="s">
        <v>10</v>
      </c>
      <c r="B730" s="3" t="s">
        <v>877</v>
      </c>
      <c r="C730" s="4" t="s">
        <v>841</v>
      </c>
      <c r="D730" s="4" t="str">
        <f>VLOOKUP(B730,'local electoral areas'!C:D,2,FALSE)</f>
        <v>Lifford-Stranorlar</v>
      </c>
      <c r="E730" s="4">
        <v>33132</v>
      </c>
      <c r="F730" s="5">
        <v>621</v>
      </c>
      <c r="G730" t="b">
        <f>COUNTIF(B:B,B730)&gt;1</f>
        <v>0</v>
      </c>
      <c r="H730" t="s">
        <v>842</v>
      </c>
      <c r="I730" t="b">
        <f>COUNTIF(E:E,E730)&gt;1</f>
        <v>0</v>
      </c>
    </row>
    <row r="731" spans="1:9" x14ac:dyDescent="0.2">
      <c r="A731" s="2" t="s">
        <v>10</v>
      </c>
      <c r="B731" s="3" t="s">
        <v>878</v>
      </c>
      <c r="C731" s="4" t="s">
        <v>841</v>
      </c>
      <c r="D731" s="4" t="str">
        <f>VLOOKUP(B731,'local electoral areas'!C:D,2,FALSE)</f>
        <v>Donegal</v>
      </c>
      <c r="E731" s="4">
        <v>33014</v>
      </c>
      <c r="F731" s="5">
        <v>920</v>
      </c>
      <c r="G731" t="b">
        <f>COUNTIF(B:B,B731)&gt;1</f>
        <v>1</v>
      </c>
      <c r="H731" t="s">
        <v>842</v>
      </c>
      <c r="I731" t="b">
        <f>COUNTIF(E:E,E731)&gt;1</f>
        <v>0</v>
      </c>
    </row>
    <row r="732" spans="1:9" x14ac:dyDescent="0.2">
      <c r="A732" s="2" t="s">
        <v>10</v>
      </c>
      <c r="B732" s="3" t="s">
        <v>879</v>
      </c>
      <c r="C732" s="4" t="s">
        <v>841</v>
      </c>
      <c r="D732" s="4" t="str">
        <f>VLOOKUP(B732,'local electoral areas'!C:D,2,FALSE)</f>
        <v>Lifford-Stranorlar</v>
      </c>
      <c r="E732" s="4">
        <v>33133</v>
      </c>
      <c r="F732" s="5">
        <v>1397</v>
      </c>
      <c r="G732" t="b">
        <f>COUNTIF(B:B,B732)&gt;1</f>
        <v>0</v>
      </c>
      <c r="H732" t="s">
        <v>842</v>
      </c>
      <c r="I732" t="b">
        <f>COUNTIF(E:E,E732)&gt;1</f>
        <v>0</v>
      </c>
    </row>
    <row r="733" spans="1:9" x14ac:dyDescent="0.2">
      <c r="A733" s="2" t="s">
        <v>10</v>
      </c>
      <c r="B733" s="3" t="s">
        <v>880</v>
      </c>
      <c r="C733" s="4" t="s">
        <v>841</v>
      </c>
      <c r="D733" s="4" t="str">
        <f>VLOOKUP(B733,'local electoral areas'!C:D,2,FALSE)</f>
        <v>Lifford-Stranorlar</v>
      </c>
      <c r="E733" s="4">
        <v>33134</v>
      </c>
      <c r="F733" s="5">
        <v>2145</v>
      </c>
      <c r="G733" t="b">
        <f>COUNTIF(B:B,B733)&gt;1</f>
        <v>0</v>
      </c>
      <c r="H733" t="s">
        <v>842</v>
      </c>
      <c r="I733" t="b">
        <f>COUNTIF(E:E,E733)&gt;1</f>
        <v>0</v>
      </c>
    </row>
    <row r="734" spans="1:9" x14ac:dyDescent="0.2">
      <c r="A734" s="2" t="s">
        <v>10</v>
      </c>
      <c r="B734" s="3" t="s">
        <v>881</v>
      </c>
      <c r="C734" s="4" t="s">
        <v>841</v>
      </c>
      <c r="D734" s="4" t="str">
        <f>VLOOKUP(B734,'local electoral areas'!C:D,2,FALSE)</f>
        <v>Milford</v>
      </c>
      <c r="E734" s="4">
        <v>33121</v>
      </c>
      <c r="F734" s="5">
        <v>294</v>
      </c>
      <c r="G734" t="b">
        <f>COUNTIF(B:B,B734)&gt;1</f>
        <v>0</v>
      </c>
      <c r="H734" t="s">
        <v>842</v>
      </c>
      <c r="I734" t="b">
        <f>COUNTIF(E:E,E734)&gt;1</f>
        <v>0</v>
      </c>
    </row>
    <row r="735" spans="1:9" x14ac:dyDescent="0.2">
      <c r="A735" s="2" t="s">
        <v>10</v>
      </c>
      <c r="B735" s="3" t="s">
        <v>882</v>
      </c>
      <c r="C735" s="4" t="s">
        <v>841</v>
      </c>
      <c r="D735" s="4" t="str">
        <f>VLOOKUP(B735,'local electoral areas'!C:D,2,FALSE)</f>
        <v>Lifford-Stranorlar</v>
      </c>
      <c r="E735" s="4">
        <v>33135</v>
      </c>
      <c r="F735" s="5">
        <v>2490</v>
      </c>
      <c r="G735" t="b">
        <f>COUNTIF(B:B,B735)&gt;1</f>
        <v>0</v>
      </c>
      <c r="H735" t="s">
        <v>842</v>
      </c>
      <c r="I735" t="b">
        <f>COUNTIF(E:E,E735)&gt;1</f>
        <v>0</v>
      </c>
    </row>
    <row r="736" spans="1:9" x14ac:dyDescent="0.2">
      <c r="A736" s="2" t="s">
        <v>10</v>
      </c>
      <c r="B736" s="3" t="s">
        <v>883</v>
      </c>
      <c r="C736" s="4" t="s">
        <v>841</v>
      </c>
      <c r="D736" s="4" t="str">
        <f>VLOOKUP(B736,'local electoral areas'!C:D,2,FALSE)</f>
        <v>Donegal</v>
      </c>
      <c r="E736" s="4">
        <v>33015</v>
      </c>
      <c r="F736" s="5">
        <v>332</v>
      </c>
      <c r="G736" t="b">
        <f>COUNTIF(B:B,B736)&gt;1</f>
        <v>0</v>
      </c>
      <c r="H736" t="s">
        <v>842</v>
      </c>
      <c r="I736" t="b">
        <f>COUNTIF(E:E,E736)&gt;1</f>
        <v>0</v>
      </c>
    </row>
    <row r="737" spans="1:9" x14ac:dyDescent="0.2">
      <c r="A737" s="2" t="s">
        <v>10</v>
      </c>
      <c r="B737" s="3" t="s">
        <v>884</v>
      </c>
      <c r="C737" s="4" t="s">
        <v>841</v>
      </c>
      <c r="D737" s="4" t="str">
        <f>VLOOKUP(B737,'local electoral areas'!C:D,2,FALSE)</f>
        <v>Letterkenny</v>
      </c>
      <c r="E737" s="4">
        <v>33099</v>
      </c>
      <c r="F737" s="5">
        <v>1745</v>
      </c>
      <c r="G737" t="b">
        <f>COUNTIF(B:B,B737)&gt;1</f>
        <v>0</v>
      </c>
      <c r="H737" t="s">
        <v>842</v>
      </c>
      <c r="I737" t="b">
        <f>COUNTIF(E:E,E737)&gt;1</f>
        <v>0</v>
      </c>
    </row>
    <row r="738" spans="1:9" x14ac:dyDescent="0.2">
      <c r="A738" s="2" t="s">
        <v>10</v>
      </c>
      <c r="B738" s="3" t="s">
        <v>885</v>
      </c>
      <c r="C738" s="4" t="s">
        <v>841</v>
      </c>
      <c r="D738" s="4" t="str">
        <f>VLOOKUP(B738,'local electoral areas'!C:D,2,FALSE)</f>
        <v>Milford</v>
      </c>
      <c r="E738" s="4">
        <v>33113</v>
      </c>
      <c r="F738" s="5">
        <v>606</v>
      </c>
      <c r="G738" t="b">
        <f>COUNTIF(B:B,B738)&gt;1</f>
        <v>0</v>
      </c>
      <c r="H738" t="s">
        <v>842</v>
      </c>
      <c r="I738" t="b">
        <f>COUNTIF(E:E,E738)&gt;1</f>
        <v>0</v>
      </c>
    </row>
    <row r="739" spans="1:9" x14ac:dyDescent="0.2">
      <c r="A739" s="2" t="s">
        <v>10</v>
      </c>
      <c r="B739" s="3" t="s">
        <v>886</v>
      </c>
      <c r="C739" s="4" t="s">
        <v>841</v>
      </c>
      <c r="D739" s="4" t="str">
        <f>VLOOKUP(B739,'local electoral areas'!C:D,2,FALSE)</f>
        <v>Glenties</v>
      </c>
      <c r="E739" s="4">
        <v>33030</v>
      </c>
      <c r="F739" s="5">
        <v>320</v>
      </c>
      <c r="G739" t="b">
        <f>COUNTIF(B:B,B739)&gt;1</f>
        <v>0</v>
      </c>
      <c r="H739" t="s">
        <v>842</v>
      </c>
      <c r="I739" t="b">
        <f>COUNTIF(E:E,E739)&gt;1</f>
        <v>0</v>
      </c>
    </row>
    <row r="740" spans="1:9" x14ac:dyDescent="0.2">
      <c r="A740" s="2" t="s">
        <v>10</v>
      </c>
      <c r="B740" s="3" t="s">
        <v>887</v>
      </c>
      <c r="C740" s="4" t="s">
        <v>841</v>
      </c>
      <c r="D740" s="4" t="str">
        <f>VLOOKUP(B740,'local electoral areas'!C:D,2,FALSE)</f>
        <v>Glenties</v>
      </c>
      <c r="E740" s="4">
        <v>33042</v>
      </c>
      <c r="F740" s="5">
        <v>163</v>
      </c>
      <c r="G740" t="b">
        <f>COUNTIF(B:B,B740)&gt;1</f>
        <v>0</v>
      </c>
      <c r="H740" t="s">
        <v>842</v>
      </c>
      <c r="I740" t="b">
        <f>COUNTIF(E:E,E740)&gt;1</f>
        <v>0</v>
      </c>
    </row>
    <row r="741" spans="1:9" x14ac:dyDescent="0.2">
      <c r="A741" s="2" t="s">
        <v>10</v>
      </c>
      <c r="B741" s="3" t="s">
        <v>888</v>
      </c>
      <c r="C741" s="4" t="s">
        <v>841</v>
      </c>
      <c r="D741" s="4" t="str">
        <f>VLOOKUP(B741,'local electoral areas'!C:D,2,FALSE)</f>
        <v>Donegal</v>
      </c>
      <c r="E741" s="4">
        <v>33043</v>
      </c>
      <c r="F741" s="5">
        <v>121</v>
      </c>
      <c r="G741" t="b">
        <f>COUNTIF(B:B,B741)&gt;1</f>
        <v>0</v>
      </c>
      <c r="H741" t="s">
        <v>842</v>
      </c>
      <c r="I741" t="b">
        <f>COUNTIF(E:E,E741)&gt;1</f>
        <v>0</v>
      </c>
    </row>
    <row r="742" spans="1:9" x14ac:dyDescent="0.2">
      <c r="A742" s="2" t="s">
        <v>10</v>
      </c>
      <c r="B742" s="3" t="s">
        <v>889</v>
      </c>
      <c r="C742" s="4" t="s">
        <v>841</v>
      </c>
      <c r="D742" s="4" t="str">
        <f>VLOOKUP(B742,'local electoral areas'!C:D,2,FALSE)</f>
        <v>Donegal</v>
      </c>
      <c r="E742" s="4">
        <v>33044</v>
      </c>
      <c r="F742" s="5">
        <v>344</v>
      </c>
      <c r="G742" t="b">
        <f>COUNTIF(B:B,B742)&gt;1</f>
        <v>0</v>
      </c>
      <c r="H742" t="s">
        <v>842</v>
      </c>
      <c r="I742" t="b">
        <f>COUNTIF(E:E,E742)&gt;1</f>
        <v>0</v>
      </c>
    </row>
    <row r="743" spans="1:9" x14ac:dyDescent="0.2">
      <c r="A743" s="2" t="s">
        <v>10</v>
      </c>
      <c r="B743" s="3" t="s">
        <v>890</v>
      </c>
      <c r="C743" s="4" t="s">
        <v>841</v>
      </c>
      <c r="D743" s="4" t="str">
        <f>VLOOKUP(B743,'local electoral areas'!C:D,2,FALSE)</f>
        <v>Carndonagh</v>
      </c>
      <c r="E743" s="4">
        <v>33075</v>
      </c>
      <c r="F743" s="5">
        <v>1036</v>
      </c>
      <c r="G743" t="b">
        <f>COUNTIF(B:B,B743)&gt;1</f>
        <v>0</v>
      </c>
      <c r="H743" t="s">
        <v>842</v>
      </c>
      <c r="I743" t="b">
        <f>COUNTIF(E:E,E743)&gt;1</f>
        <v>0</v>
      </c>
    </row>
    <row r="744" spans="1:9" x14ac:dyDescent="0.2">
      <c r="A744" s="2" t="s">
        <v>10</v>
      </c>
      <c r="B744" s="3" t="s">
        <v>891</v>
      </c>
      <c r="C744" s="4" t="s">
        <v>841</v>
      </c>
      <c r="D744" s="4" t="str">
        <f>VLOOKUP(B744,'local electoral areas'!C:D,2,FALSE)</f>
        <v>Glenties</v>
      </c>
      <c r="E744" s="4">
        <v>33045</v>
      </c>
      <c r="F744" s="5">
        <v>709</v>
      </c>
      <c r="G744" t="b">
        <f>COUNTIF(B:B,B744)&gt;1</f>
        <v>1</v>
      </c>
      <c r="H744" t="s">
        <v>842</v>
      </c>
      <c r="I744" t="b">
        <f>COUNTIF(E:E,E744)&gt;1</f>
        <v>0</v>
      </c>
    </row>
    <row r="745" spans="1:9" x14ac:dyDescent="0.2">
      <c r="A745" s="2" t="s">
        <v>10</v>
      </c>
      <c r="B745" s="3" t="s">
        <v>892</v>
      </c>
      <c r="C745" s="4" t="s">
        <v>841</v>
      </c>
      <c r="D745" s="4" t="str">
        <f>VLOOKUP(B745,'local electoral areas'!C:D,2,FALSE)</f>
        <v>Buncrana</v>
      </c>
      <c r="E745" s="4">
        <v>33076</v>
      </c>
      <c r="F745" s="5">
        <v>752</v>
      </c>
      <c r="G745" t="b">
        <f>COUNTIF(B:B,B745)&gt;1</f>
        <v>0</v>
      </c>
      <c r="H745" t="s">
        <v>842</v>
      </c>
      <c r="I745" t="b">
        <f>COUNTIF(E:E,E745)&gt;1</f>
        <v>0</v>
      </c>
    </row>
    <row r="746" spans="1:9" x14ac:dyDescent="0.2">
      <c r="A746" s="2" t="s">
        <v>10</v>
      </c>
      <c r="B746" s="3" t="s">
        <v>842</v>
      </c>
      <c r="C746" s="4" t="s">
        <v>841</v>
      </c>
      <c r="D746" s="4" t="str">
        <f>VLOOKUP(B746,'local electoral areas'!C:D,2,FALSE)</f>
        <v>Donegal</v>
      </c>
      <c r="E746" s="4">
        <v>33016</v>
      </c>
      <c r="F746" s="5">
        <v>4133</v>
      </c>
      <c r="G746" t="b">
        <f>COUNTIF(B:B,B746)&gt;1</f>
        <v>0</v>
      </c>
      <c r="H746" t="s">
        <v>842</v>
      </c>
      <c r="I746" t="b">
        <f>COUNTIF(E:E,E746)&gt;1</f>
        <v>0</v>
      </c>
    </row>
    <row r="747" spans="1:9" x14ac:dyDescent="0.2">
      <c r="A747" s="2" t="s">
        <v>10</v>
      </c>
      <c r="B747" s="3" t="s">
        <v>893</v>
      </c>
      <c r="C747" s="4" t="s">
        <v>841</v>
      </c>
      <c r="D747" s="4" t="str">
        <f>VLOOKUP(B747,'local electoral areas'!C:D,2,FALSE)</f>
        <v>Lifford-Stranorlar</v>
      </c>
      <c r="E747" s="4">
        <v>33136</v>
      </c>
      <c r="F747" s="5">
        <v>1179</v>
      </c>
      <c r="G747" t="b">
        <f>COUNTIF(B:B,B747)&gt;1</f>
        <v>0</v>
      </c>
      <c r="H747" t="s">
        <v>842</v>
      </c>
      <c r="I747" t="b">
        <f>COUNTIF(E:E,E747)&gt;1</f>
        <v>0</v>
      </c>
    </row>
    <row r="748" spans="1:9" x14ac:dyDescent="0.2">
      <c r="A748" s="2" t="s">
        <v>10</v>
      </c>
      <c r="B748" s="3" t="s">
        <v>894</v>
      </c>
      <c r="C748" s="4" t="s">
        <v>841</v>
      </c>
      <c r="D748" s="4" t="str">
        <f>VLOOKUP(B748,'local electoral areas'!C:D,2,FALSE)</f>
        <v>Glenties</v>
      </c>
      <c r="E748" s="4">
        <v>33034</v>
      </c>
      <c r="F748" s="5">
        <v>998</v>
      </c>
      <c r="G748" t="b">
        <f>COUNTIF(B:B,B748)&gt;1</f>
        <v>0</v>
      </c>
      <c r="H748" t="s">
        <v>842</v>
      </c>
      <c r="I748" t="b">
        <f>COUNTIF(E:E,E748)&gt;1</f>
        <v>0</v>
      </c>
    </row>
    <row r="749" spans="1:9" x14ac:dyDescent="0.2">
      <c r="A749" s="2" t="s">
        <v>10</v>
      </c>
      <c r="B749" s="3" t="s">
        <v>895</v>
      </c>
      <c r="C749" s="4" t="s">
        <v>841</v>
      </c>
      <c r="D749" s="4" t="str">
        <f>VLOOKUP(B749,'local electoral areas'!C:D,2,FALSE)</f>
        <v>Glenties</v>
      </c>
      <c r="E749" s="4">
        <v>33035</v>
      </c>
      <c r="F749" s="5">
        <v>727</v>
      </c>
      <c r="G749" t="b">
        <f>COUNTIF(B:B,B749)&gt;1</f>
        <v>0</v>
      </c>
      <c r="H749" t="s">
        <v>842</v>
      </c>
      <c r="I749" t="b">
        <f>COUNTIF(E:E,E749)&gt;1</f>
        <v>0</v>
      </c>
    </row>
    <row r="750" spans="1:9" x14ac:dyDescent="0.2">
      <c r="A750" s="2" t="s">
        <v>10</v>
      </c>
      <c r="B750" s="3" t="s">
        <v>896</v>
      </c>
      <c r="C750" s="4" t="s">
        <v>841</v>
      </c>
      <c r="D750" s="4" t="str">
        <f>VLOOKUP(B750,'local electoral areas'!C:D,2,FALSE)</f>
        <v>Carndonagh</v>
      </c>
      <c r="E750" s="4">
        <v>33077</v>
      </c>
      <c r="F750" s="5">
        <v>698</v>
      </c>
      <c r="G750" t="b">
        <f>COUNTIF(B:B,B750)&gt;1</f>
        <v>0</v>
      </c>
      <c r="H750" t="s">
        <v>842</v>
      </c>
      <c r="I750" t="b">
        <f>COUNTIF(E:E,E750)&gt;1</f>
        <v>0</v>
      </c>
    </row>
    <row r="751" spans="1:9" x14ac:dyDescent="0.2">
      <c r="A751" s="2" t="s">
        <v>10</v>
      </c>
      <c r="B751" s="3" t="s">
        <v>897</v>
      </c>
      <c r="C751" s="4" t="s">
        <v>841</v>
      </c>
      <c r="D751" s="4" t="str">
        <f>VLOOKUP(B751,'local electoral areas'!C:D,2,FALSE)</f>
        <v>Donegal</v>
      </c>
      <c r="E751" s="4">
        <v>33017</v>
      </c>
      <c r="F751" s="5">
        <v>904</v>
      </c>
      <c r="G751" t="b">
        <f>COUNTIF(B:B,B751)&gt;1</f>
        <v>0</v>
      </c>
      <c r="H751" t="s">
        <v>842</v>
      </c>
      <c r="I751" t="b">
        <f>COUNTIF(E:E,E751)&gt;1</f>
        <v>0</v>
      </c>
    </row>
    <row r="752" spans="1:9" x14ac:dyDescent="0.2">
      <c r="A752" s="2" t="s">
        <v>10</v>
      </c>
      <c r="B752" s="3" t="s">
        <v>898</v>
      </c>
      <c r="C752" s="4" t="s">
        <v>841</v>
      </c>
      <c r="D752" s="4" t="str">
        <f>VLOOKUP(B752,'local electoral areas'!C:D,2,FALSE)</f>
        <v>Donegal</v>
      </c>
      <c r="E752" s="4">
        <v>33018</v>
      </c>
      <c r="F752" s="5">
        <v>550</v>
      </c>
      <c r="G752" t="b">
        <f>COUNTIF(B:B,B752)&gt;1</f>
        <v>0</v>
      </c>
      <c r="H752" t="s">
        <v>842</v>
      </c>
      <c r="I752" t="b">
        <f>COUNTIF(E:E,E752)&gt;1</f>
        <v>0</v>
      </c>
    </row>
    <row r="753" spans="1:9" x14ac:dyDescent="0.2">
      <c r="A753" s="2" t="s">
        <v>10</v>
      </c>
      <c r="B753" s="3" t="s">
        <v>899</v>
      </c>
      <c r="C753" s="4" t="s">
        <v>841</v>
      </c>
      <c r="D753" s="4" t="str">
        <f>VLOOKUP(B753,'local electoral areas'!C:D,2,FALSE)</f>
        <v>Letterkenny</v>
      </c>
      <c r="E753" s="4">
        <v>33100</v>
      </c>
      <c r="F753" s="5">
        <v>1837</v>
      </c>
      <c r="G753" t="b">
        <f>COUNTIF(B:B,B753)&gt;1</f>
        <v>0</v>
      </c>
      <c r="H753" t="s">
        <v>842</v>
      </c>
      <c r="I753" t="b">
        <f>COUNTIF(E:E,E753)&gt;1</f>
        <v>0</v>
      </c>
    </row>
    <row r="754" spans="1:9" x14ac:dyDescent="0.2">
      <c r="A754" s="2" t="s">
        <v>10</v>
      </c>
      <c r="B754" s="3" t="s">
        <v>900</v>
      </c>
      <c r="C754" s="4" t="s">
        <v>841</v>
      </c>
      <c r="D754" s="4" t="str">
        <f>VLOOKUP(B754,'local electoral areas'!C:D,2,FALSE)</f>
        <v>Buncrana</v>
      </c>
      <c r="E754" s="4">
        <v>33078</v>
      </c>
      <c r="F754" s="5">
        <v>1640</v>
      </c>
      <c r="G754" t="b">
        <f>COUNTIF(B:B,B754)&gt;1</f>
        <v>0</v>
      </c>
      <c r="H754" t="s">
        <v>842</v>
      </c>
      <c r="I754" t="b">
        <f>COUNTIF(E:E,E754)&gt;1</f>
        <v>0</v>
      </c>
    </row>
    <row r="755" spans="1:9" x14ac:dyDescent="0.2">
      <c r="A755" s="2" t="s">
        <v>10</v>
      </c>
      <c r="B755" s="3" t="s">
        <v>901</v>
      </c>
      <c r="C755" s="4" t="s">
        <v>841</v>
      </c>
      <c r="D755" s="4" t="str">
        <f>VLOOKUP(B755,'local electoral areas'!C:D,2,FALSE)</f>
        <v>Milford</v>
      </c>
      <c r="E755" s="4">
        <v>33115</v>
      </c>
      <c r="F755" s="5">
        <v>394</v>
      </c>
      <c r="G755" t="b">
        <f>COUNTIF(B:B,B755)&gt;1</f>
        <v>0</v>
      </c>
      <c r="H755" t="s">
        <v>842</v>
      </c>
      <c r="I755" t="b">
        <f>COUNTIF(E:E,E755)&gt;1</f>
        <v>0</v>
      </c>
    </row>
    <row r="756" spans="1:9" x14ac:dyDescent="0.2">
      <c r="A756" s="2" t="s">
        <v>10</v>
      </c>
      <c r="B756" s="3" t="s">
        <v>902</v>
      </c>
      <c r="C756" s="4" t="s">
        <v>841</v>
      </c>
      <c r="D756" s="4" t="str">
        <f>VLOOKUP(B756,'local electoral areas'!C:D,2,FALSE)</f>
        <v>Milford</v>
      </c>
      <c r="E756" s="4">
        <v>33114</v>
      </c>
      <c r="F756" s="5">
        <v>549</v>
      </c>
      <c r="G756" t="b">
        <f>COUNTIF(B:B,B756)&gt;1</f>
        <v>0</v>
      </c>
      <c r="H756" t="s">
        <v>842</v>
      </c>
      <c r="I756" t="b">
        <f>COUNTIF(E:E,E756)&gt;1</f>
        <v>0</v>
      </c>
    </row>
    <row r="757" spans="1:9" x14ac:dyDescent="0.2">
      <c r="A757" s="2" t="s">
        <v>10</v>
      </c>
      <c r="B757" s="3" t="s">
        <v>903</v>
      </c>
      <c r="C757" s="4" t="s">
        <v>841</v>
      </c>
      <c r="D757" s="4" t="str">
        <f>VLOOKUP(B757,'local electoral areas'!C:D,2,FALSE)</f>
        <v>Lifford-Stranorlar</v>
      </c>
      <c r="E757" s="4">
        <v>33137</v>
      </c>
      <c r="F757" s="5">
        <v>453</v>
      </c>
      <c r="G757" t="b">
        <f>COUNTIF(B:B,B757)&gt;1</f>
        <v>0</v>
      </c>
      <c r="H757" t="s">
        <v>842</v>
      </c>
      <c r="I757" t="b">
        <f>COUNTIF(E:E,E757)&gt;1</f>
        <v>0</v>
      </c>
    </row>
    <row r="758" spans="1:9" x14ac:dyDescent="0.2">
      <c r="A758" s="2" t="s">
        <v>10</v>
      </c>
      <c r="B758" s="3" t="s">
        <v>904</v>
      </c>
      <c r="C758" s="4" t="s">
        <v>841</v>
      </c>
      <c r="D758" s="4" t="str">
        <f>VLOOKUP(B758,'local electoral areas'!C:D,2,FALSE)</f>
        <v>Lifford-Stranorlar</v>
      </c>
      <c r="E758" s="4">
        <v>33138</v>
      </c>
      <c r="F758" s="5">
        <v>1118</v>
      </c>
      <c r="G758" t="b">
        <f>COUNTIF(B:B,B758)&gt;1</f>
        <v>0</v>
      </c>
      <c r="H758" t="s">
        <v>842</v>
      </c>
      <c r="I758" t="b">
        <f>COUNTIF(E:E,E758)&gt;1</f>
        <v>0</v>
      </c>
    </row>
    <row r="759" spans="1:9" x14ac:dyDescent="0.2">
      <c r="A759" s="2" t="s">
        <v>10</v>
      </c>
      <c r="B759" s="3" t="s">
        <v>905</v>
      </c>
      <c r="C759" s="4" t="s">
        <v>841</v>
      </c>
      <c r="D759" s="4" t="str">
        <f>VLOOKUP(B759,'local electoral areas'!C:D,2,FALSE)</f>
        <v>Milford</v>
      </c>
      <c r="E759" s="4">
        <v>33101</v>
      </c>
      <c r="F759" s="5">
        <v>209</v>
      </c>
      <c r="G759" t="b">
        <f>COUNTIF(B:B,B759)&gt;1</f>
        <v>0</v>
      </c>
      <c r="H759" t="s">
        <v>842</v>
      </c>
      <c r="I759" t="b">
        <f>COUNTIF(E:E,E759)&gt;1</f>
        <v>0</v>
      </c>
    </row>
    <row r="760" spans="1:9" x14ac:dyDescent="0.2">
      <c r="A760" s="2" t="s">
        <v>10</v>
      </c>
      <c r="B760" s="3" t="s">
        <v>906</v>
      </c>
      <c r="C760" s="4" t="s">
        <v>841</v>
      </c>
      <c r="D760" s="4" t="str">
        <f>VLOOKUP(B760,'local electoral areas'!C:D,2,FALSE)</f>
        <v>Donegal</v>
      </c>
      <c r="E760" s="4">
        <v>33049</v>
      </c>
      <c r="F760" s="5">
        <v>713</v>
      </c>
      <c r="G760" t="b">
        <f>COUNTIF(B:B,B760)&gt;1</f>
        <v>0</v>
      </c>
      <c r="H760" t="s">
        <v>842</v>
      </c>
      <c r="I760" t="b">
        <f>COUNTIF(E:E,E760)&gt;1</f>
        <v>0</v>
      </c>
    </row>
    <row r="761" spans="1:9" x14ac:dyDescent="0.2">
      <c r="A761" s="2" t="s">
        <v>10</v>
      </c>
      <c r="B761" s="3" t="s">
        <v>907</v>
      </c>
      <c r="C761" s="4" t="s">
        <v>841</v>
      </c>
      <c r="D761" s="4" t="str">
        <f>VLOOKUP(B761,'local electoral areas'!C:D,2,FALSE)</f>
        <v>Glenties</v>
      </c>
      <c r="E761" s="4">
        <v>33050</v>
      </c>
      <c r="F761" s="5">
        <v>695</v>
      </c>
      <c r="G761" t="b">
        <f>COUNTIF(B:B,B761)&gt;1</f>
        <v>0</v>
      </c>
      <c r="H761" t="s">
        <v>842</v>
      </c>
      <c r="I761" t="b">
        <f>COUNTIF(E:E,E761)&gt;1</f>
        <v>0</v>
      </c>
    </row>
    <row r="762" spans="1:9" x14ac:dyDescent="0.2">
      <c r="A762" s="2" t="s">
        <v>10</v>
      </c>
      <c r="B762" s="3" t="s">
        <v>908</v>
      </c>
      <c r="C762" s="4" t="s">
        <v>841</v>
      </c>
      <c r="D762" s="4" t="str">
        <f>VLOOKUP(B762,'local electoral areas'!C:D,2,FALSE)</f>
        <v>Glenties</v>
      </c>
      <c r="E762" s="4">
        <v>33051</v>
      </c>
      <c r="F762" s="5">
        <v>165</v>
      </c>
      <c r="G762" t="b">
        <f>COUNTIF(B:B,B762)&gt;1</f>
        <v>0</v>
      </c>
      <c r="H762" t="s">
        <v>842</v>
      </c>
      <c r="I762" t="b">
        <f>COUNTIF(E:E,E762)&gt;1</f>
        <v>0</v>
      </c>
    </row>
    <row r="763" spans="1:9" x14ac:dyDescent="0.2">
      <c r="A763" s="2" t="s">
        <v>10</v>
      </c>
      <c r="B763" s="3" t="s">
        <v>909</v>
      </c>
      <c r="C763" s="4" t="s">
        <v>841</v>
      </c>
      <c r="D763" s="4" t="str">
        <f>VLOOKUP(B763,'local electoral areas'!C:D,2,FALSE)</f>
        <v>Milford</v>
      </c>
      <c r="E763" s="4">
        <v>33116</v>
      </c>
      <c r="F763" s="5">
        <v>243</v>
      </c>
      <c r="G763" t="b">
        <f>COUNTIF(B:B,B763)&gt;1</f>
        <v>1</v>
      </c>
      <c r="H763" t="s">
        <v>842</v>
      </c>
      <c r="I763" t="b">
        <f>COUNTIF(E:E,E763)&gt;1</f>
        <v>0</v>
      </c>
    </row>
    <row r="764" spans="1:9" x14ac:dyDescent="0.2">
      <c r="A764" s="2" t="s">
        <v>10</v>
      </c>
      <c r="B764" s="3" t="s">
        <v>910</v>
      </c>
      <c r="C764" s="4" t="s">
        <v>841</v>
      </c>
      <c r="D764" s="4" t="str">
        <f>VLOOKUP(B764,'local electoral areas'!C:D,2,FALSE)</f>
        <v>Milford</v>
      </c>
      <c r="E764" s="4">
        <v>33117</v>
      </c>
      <c r="F764" s="5">
        <v>515</v>
      </c>
      <c r="G764" t="b">
        <f>COUNTIF(B:B,B764)&gt;1</f>
        <v>0</v>
      </c>
      <c r="H764" t="s">
        <v>842</v>
      </c>
      <c r="I764" t="b">
        <f>COUNTIF(E:E,E764)&gt;1</f>
        <v>0</v>
      </c>
    </row>
    <row r="765" spans="1:9" x14ac:dyDescent="0.2">
      <c r="A765" s="2" t="s">
        <v>10</v>
      </c>
      <c r="B765" s="3" t="s">
        <v>911</v>
      </c>
      <c r="C765" s="4" t="s">
        <v>841</v>
      </c>
      <c r="D765" s="4" t="s">
        <v>868</v>
      </c>
      <c r="E765" s="4">
        <v>33080</v>
      </c>
      <c r="F765" s="5">
        <v>858</v>
      </c>
      <c r="G765" t="b">
        <f>COUNTIF(B:B,B765)&gt;1</f>
        <v>1</v>
      </c>
      <c r="H765" t="s">
        <v>842</v>
      </c>
      <c r="I765" t="b">
        <f>COUNTIF(E:E,E765)&gt;1</f>
        <v>0</v>
      </c>
    </row>
    <row r="766" spans="1:9" x14ac:dyDescent="0.2">
      <c r="A766" s="2" t="s">
        <v>10</v>
      </c>
      <c r="B766" s="3" t="s">
        <v>911</v>
      </c>
      <c r="C766" s="4" t="s">
        <v>841</v>
      </c>
      <c r="D766" s="4" t="s">
        <v>912</v>
      </c>
      <c r="E766" s="4">
        <v>33139</v>
      </c>
      <c r="F766" s="5">
        <v>1654</v>
      </c>
      <c r="G766" t="b">
        <f>COUNTIF(B:B,B766)&gt;1</f>
        <v>1</v>
      </c>
      <c r="H766" t="s">
        <v>842</v>
      </c>
      <c r="I766" t="b">
        <f>COUNTIF(E:E,E766)&gt;1</f>
        <v>0</v>
      </c>
    </row>
    <row r="767" spans="1:9" x14ac:dyDescent="0.2">
      <c r="A767" s="2" t="s">
        <v>10</v>
      </c>
      <c r="B767" s="3" t="s">
        <v>913</v>
      </c>
      <c r="C767" s="4" t="s">
        <v>841</v>
      </c>
      <c r="D767" s="4" t="str">
        <f>VLOOKUP(B767,'local electoral areas'!C:D,2,FALSE)</f>
        <v>Carndonagh</v>
      </c>
      <c r="E767" s="4">
        <v>33079</v>
      </c>
      <c r="F767" s="5">
        <v>796</v>
      </c>
      <c r="G767" t="b">
        <f>COUNTIF(B:B,B767)&gt;1</f>
        <v>0</v>
      </c>
      <c r="H767" t="s">
        <v>842</v>
      </c>
      <c r="I767" t="b">
        <f>COUNTIF(E:E,E767)&gt;1</f>
        <v>0</v>
      </c>
    </row>
    <row r="768" spans="1:9" x14ac:dyDescent="0.2">
      <c r="A768" s="2" t="s">
        <v>10</v>
      </c>
      <c r="B768" s="3" t="s">
        <v>914</v>
      </c>
      <c r="C768" s="4" t="s">
        <v>841</v>
      </c>
      <c r="D768" s="4" t="str">
        <f>VLOOKUP(B768,'local electoral areas'!C:D,2,FALSE)</f>
        <v>Carndonagh</v>
      </c>
      <c r="E768" s="4">
        <v>33081</v>
      </c>
      <c r="F768" s="5">
        <v>1238</v>
      </c>
      <c r="G768" t="b">
        <f>COUNTIF(B:B,B768)&gt;1</f>
        <v>0</v>
      </c>
      <c r="H768" t="s">
        <v>842</v>
      </c>
      <c r="I768" t="b">
        <f>COUNTIF(E:E,E768)&gt;1</f>
        <v>0</v>
      </c>
    </row>
    <row r="769" spans="1:9" x14ac:dyDescent="0.2">
      <c r="A769" s="2" t="s">
        <v>10</v>
      </c>
      <c r="B769" s="3" t="s">
        <v>915</v>
      </c>
      <c r="C769" s="4" t="s">
        <v>841</v>
      </c>
      <c r="D769" s="4" t="str">
        <f>VLOOKUP(B769,'local electoral areas'!C:D,2,FALSE)</f>
        <v>Lifford-Stranorlar</v>
      </c>
      <c r="E769" s="4">
        <v>33140</v>
      </c>
      <c r="F769" s="5">
        <v>357</v>
      </c>
      <c r="G769" t="b">
        <f>COUNTIF(B:B,B769)&gt;1</f>
        <v>0</v>
      </c>
      <c r="H769" t="s">
        <v>842</v>
      </c>
      <c r="I769" t="b">
        <f>COUNTIF(E:E,E769)&gt;1</f>
        <v>0</v>
      </c>
    </row>
    <row r="770" spans="1:9" x14ac:dyDescent="0.2">
      <c r="A770" s="2" t="s">
        <v>10</v>
      </c>
      <c r="B770" s="3" t="s">
        <v>916</v>
      </c>
      <c r="C770" s="4" t="s">
        <v>841</v>
      </c>
      <c r="D770" s="4" t="str">
        <f>VLOOKUP(B770,'local electoral areas'!C:D,2,FALSE)</f>
        <v>Glenties</v>
      </c>
      <c r="E770" s="4">
        <v>33036</v>
      </c>
      <c r="F770" s="5">
        <v>1651</v>
      </c>
      <c r="G770" t="b">
        <f>COUNTIF(B:B,B770)&gt;1</f>
        <v>0</v>
      </c>
      <c r="H770" t="s">
        <v>842</v>
      </c>
      <c r="I770" t="b">
        <f>COUNTIF(E:E,E770)&gt;1</f>
        <v>0</v>
      </c>
    </row>
    <row r="771" spans="1:9" x14ac:dyDescent="0.2">
      <c r="A771" s="2" t="s">
        <v>10</v>
      </c>
      <c r="B771" s="3" t="s">
        <v>917</v>
      </c>
      <c r="C771" s="4" t="s">
        <v>841</v>
      </c>
      <c r="D771" s="4" t="str">
        <f>VLOOKUP(B771,'local electoral areas'!C:D,2,FALSE)</f>
        <v>Letterkenny</v>
      </c>
      <c r="E771" s="4">
        <v>33102</v>
      </c>
      <c r="F771" s="5">
        <v>1249</v>
      </c>
      <c r="G771" t="b">
        <f>COUNTIF(B:B,B771)&gt;1</f>
        <v>0</v>
      </c>
      <c r="H771" t="s">
        <v>842</v>
      </c>
      <c r="I771" t="b">
        <f>COUNTIF(E:E,E771)&gt;1</f>
        <v>0</v>
      </c>
    </row>
    <row r="772" spans="1:9" x14ac:dyDescent="0.2">
      <c r="A772" s="2" t="s">
        <v>10</v>
      </c>
      <c r="B772" s="3" t="s">
        <v>918</v>
      </c>
      <c r="C772" s="4" t="s">
        <v>841</v>
      </c>
      <c r="D772" s="4" t="str">
        <f>VLOOKUP(B772,'local electoral areas'!C:D,2,FALSE)</f>
        <v>Carndonagh</v>
      </c>
      <c r="E772" s="4">
        <v>33082</v>
      </c>
      <c r="F772" s="5">
        <v>1141</v>
      </c>
      <c r="G772" t="b">
        <f>COUNTIF(B:B,B772)&gt;1</f>
        <v>0</v>
      </c>
      <c r="H772" t="s">
        <v>842</v>
      </c>
      <c r="I772" t="b">
        <f>COUNTIF(E:E,E772)&gt;1</f>
        <v>0</v>
      </c>
    </row>
    <row r="773" spans="1:9" x14ac:dyDescent="0.2">
      <c r="A773" s="2" t="s">
        <v>10</v>
      </c>
      <c r="B773" s="3" t="s">
        <v>919</v>
      </c>
      <c r="C773" s="4" t="s">
        <v>841</v>
      </c>
      <c r="D773" s="4" t="str">
        <f>VLOOKUP(B773,'local electoral areas'!C:D,2,FALSE)</f>
        <v>Milford</v>
      </c>
      <c r="E773" s="4">
        <v>33118</v>
      </c>
      <c r="F773" s="5">
        <v>365</v>
      </c>
      <c r="G773" t="b">
        <f>COUNTIF(B:B,B773)&gt;1</f>
        <v>0</v>
      </c>
      <c r="H773" t="s">
        <v>842</v>
      </c>
      <c r="I773" t="b">
        <f>COUNTIF(E:E,E773)&gt;1</f>
        <v>0</v>
      </c>
    </row>
    <row r="774" spans="1:9" x14ac:dyDescent="0.2">
      <c r="A774" s="2" t="s">
        <v>10</v>
      </c>
      <c r="B774" s="3" t="s">
        <v>920</v>
      </c>
      <c r="C774" s="4" t="s">
        <v>841</v>
      </c>
      <c r="D774" s="4" t="str">
        <f>VLOOKUP(B774,'local electoral areas'!C:D,2,FALSE)</f>
        <v>Donegal</v>
      </c>
      <c r="E774" s="4">
        <v>33019</v>
      </c>
      <c r="F774" s="5">
        <v>84</v>
      </c>
      <c r="G774" t="b">
        <f>COUNTIF(B:B,B774)&gt;1</f>
        <v>0</v>
      </c>
      <c r="H774" t="s">
        <v>842</v>
      </c>
      <c r="I774" t="b">
        <f>COUNTIF(E:E,E774)&gt;1</f>
        <v>0</v>
      </c>
    </row>
    <row r="775" spans="1:9" x14ac:dyDescent="0.2">
      <c r="A775" s="2" t="s">
        <v>10</v>
      </c>
      <c r="B775" s="3" t="s">
        <v>921</v>
      </c>
      <c r="C775" s="4" t="s">
        <v>841</v>
      </c>
      <c r="D775" s="4" t="str">
        <f>VLOOKUP(B775,'local electoral areas'!C:D,2,FALSE)</f>
        <v>Donegal</v>
      </c>
      <c r="E775" s="4">
        <v>33020</v>
      </c>
      <c r="F775" s="5">
        <v>233</v>
      </c>
      <c r="G775" t="b">
        <f>COUNTIF(B:B,B775)&gt;1</f>
        <v>0</v>
      </c>
      <c r="H775" t="s">
        <v>842</v>
      </c>
      <c r="I775" t="b">
        <f>COUNTIF(E:E,E775)&gt;1</f>
        <v>0</v>
      </c>
    </row>
    <row r="776" spans="1:9" x14ac:dyDescent="0.2">
      <c r="A776" s="2" t="s">
        <v>10</v>
      </c>
      <c r="B776" s="3" t="s">
        <v>922</v>
      </c>
      <c r="C776" s="4" t="s">
        <v>841</v>
      </c>
      <c r="D776" s="4" t="str">
        <f>VLOOKUP(B776,'local electoral areas'!C:D,2,FALSE)</f>
        <v>Buncrana</v>
      </c>
      <c r="E776" s="4">
        <v>33083</v>
      </c>
      <c r="F776" s="5">
        <v>931</v>
      </c>
      <c r="G776" t="b">
        <f>COUNTIF(B:B,B776)&gt;1</f>
        <v>0</v>
      </c>
      <c r="H776" t="s">
        <v>842</v>
      </c>
      <c r="I776" t="b">
        <f>COUNTIF(E:E,E776)&gt;1</f>
        <v>0</v>
      </c>
    </row>
    <row r="777" spans="1:9" x14ac:dyDescent="0.2">
      <c r="A777" s="2" t="s">
        <v>10</v>
      </c>
      <c r="B777" s="3" t="s">
        <v>923</v>
      </c>
      <c r="C777" s="4" t="s">
        <v>841</v>
      </c>
      <c r="D777" s="4" t="str">
        <f>VLOOKUP(B777,'local electoral areas'!C:D,2,FALSE)</f>
        <v>Buncrana</v>
      </c>
      <c r="E777" s="4">
        <v>33084</v>
      </c>
      <c r="F777" s="5">
        <v>393</v>
      </c>
      <c r="G777" t="b">
        <f>COUNTIF(B:B,B777)&gt;1</f>
        <v>0</v>
      </c>
      <c r="H777" t="s">
        <v>842</v>
      </c>
      <c r="I777" t="b">
        <f>COUNTIF(E:E,E777)&gt;1</f>
        <v>0</v>
      </c>
    </row>
    <row r="778" spans="1:9" x14ac:dyDescent="0.2">
      <c r="A778" s="2" t="s">
        <v>10</v>
      </c>
      <c r="B778" s="3" t="s">
        <v>924</v>
      </c>
      <c r="C778" s="4" t="s">
        <v>841</v>
      </c>
      <c r="D778" s="4" t="str">
        <f>VLOOKUP(B778,'local electoral areas'!C:D,2,FALSE)</f>
        <v>Glenties</v>
      </c>
      <c r="E778" s="4">
        <v>33054</v>
      </c>
      <c r="F778" s="5">
        <v>81</v>
      </c>
      <c r="G778" t="b">
        <f>COUNTIF(B:B,B778)&gt;1</f>
        <v>0</v>
      </c>
      <c r="H778" t="s">
        <v>842</v>
      </c>
      <c r="I778" t="b">
        <f>COUNTIF(E:E,E778)&gt;1</f>
        <v>0</v>
      </c>
    </row>
    <row r="779" spans="1:9" x14ac:dyDescent="0.2">
      <c r="A779" s="2" t="s">
        <v>10</v>
      </c>
      <c r="B779" s="3" t="s">
        <v>925</v>
      </c>
      <c r="C779" s="4" t="s">
        <v>841</v>
      </c>
      <c r="D779" s="4" t="str">
        <f>VLOOKUP(B779,'local electoral areas'!C:D,2,FALSE)</f>
        <v>Glenties</v>
      </c>
      <c r="E779" s="4">
        <v>33064</v>
      </c>
      <c r="F779" s="5">
        <v>1488</v>
      </c>
      <c r="G779" t="b">
        <f>COUNTIF(B:B,B779)&gt;1</f>
        <v>0</v>
      </c>
      <c r="H779" t="s">
        <v>842</v>
      </c>
      <c r="I779" t="b">
        <f>COUNTIF(E:E,E779)&gt;1</f>
        <v>0</v>
      </c>
    </row>
    <row r="780" spans="1:9" x14ac:dyDescent="0.2">
      <c r="A780" s="2" t="s">
        <v>10</v>
      </c>
      <c r="B780" s="3" t="s">
        <v>926</v>
      </c>
      <c r="C780" s="4" t="s">
        <v>841</v>
      </c>
      <c r="D780" s="4" t="str">
        <f>VLOOKUP(B780,'local electoral areas'!C:D,2,FALSE)</f>
        <v>Donegal</v>
      </c>
      <c r="E780" s="4">
        <v>33021</v>
      </c>
      <c r="F780" s="5">
        <v>792</v>
      </c>
      <c r="G780" t="b">
        <f>COUNTIF(B:B,B780)&gt;1</f>
        <v>0</v>
      </c>
      <c r="H780" t="s">
        <v>842</v>
      </c>
      <c r="I780" t="b">
        <f>COUNTIF(E:E,E780)&gt;1</f>
        <v>0</v>
      </c>
    </row>
    <row r="781" spans="1:9" x14ac:dyDescent="0.2">
      <c r="A781" s="2" t="s">
        <v>10</v>
      </c>
      <c r="B781" s="3" t="s">
        <v>927</v>
      </c>
      <c r="C781" s="4" t="s">
        <v>841</v>
      </c>
      <c r="D781" s="4" t="str">
        <f>VLOOKUP(B781,'local electoral areas'!C:D,2,FALSE)</f>
        <v>Buncrana</v>
      </c>
      <c r="E781" s="4">
        <v>33085</v>
      </c>
      <c r="F781" s="5">
        <v>2132</v>
      </c>
      <c r="G781" t="b">
        <f>COUNTIF(B:B,B781)&gt;1</f>
        <v>0</v>
      </c>
      <c r="H781" t="s">
        <v>842</v>
      </c>
      <c r="I781" t="b">
        <f>COUNTIF(E:E,E781)&gt;1</f>
        <v>0</v>
      </c>
    </row>
    <row r="782" spans="1:9" x14ac:dyDescent="0.2">
      <c r="A782" s="2" t="s">
        <v>10</v>
      </c>
      <c r="B782" s="3" t="s">
        <v>928</v>
      </c>
      <c r="C782" s="4" t="s">
        <v>841</v>
      </c>
      <c r="D782" s="4" t="str">
        <f>VLOOKUP(B782,'local electoral areas'!C:D,2,FALSE)</f>
        <v>Buncrana</v>
      </c>
      <c r="E782" s="4">
        <v>33086</v>
      </c>
      <c r="F782" s="5">
        <v>1829</v>
      </c>
      <c r="G782" t="b">
        <f>COUNTIF(B:B,B782)&gt;1</f>
        <v>1</v>
      </c>
      <c r="H782" t="s">
        <v>842</v>
      </c>
      <c r="I782" t="b">
        <f>COUNTIF(E:E,E782)&gt;1</f>
        <v>0</v>
      </c>
    </row>
    <row r="783" spans="1:9" x14ac:dyDescent="0.2">
      <c r="A783" s="2" t="s">
        <v>10</v>
      </c>
      <c r="B783" s="3" t="s">
        <v>929</v>
      </c>
      <c r="C783" s="4" t="s">
        <v>841</v>
      </c>
      <c r="D783" s="4" t="str">
        <f>VLOOKUP(B783,'local electoral areas'!C:D,2,FALSE)</f>
        <v>Donegal</v>
      </c>
      <c r="E783" s="4">
        <v>33057</v>
      </c>
      <c r="F783" s="5">
        <v>2329</v>
      </c>
      <c r="G783" t="b">
        <f>COUNTIF(B:B,B783)&gt;1</f>
        <v>0</v>
      </c>
      <c r="H783" t="s">
        <v>842</v>
      </c>
      <c r="I783" t="b">
        <f>COUNTIF(E:E,E783)&gt;1</f>
        <v>0</v>
      </c>
    </row>
    <row r="784" spans="1:9" x14ac:dyDescent="0.2">
      <c r="A784" s="2" t="s">
        <v>10</v>
      </c>
      <c r="B784" s="3" t="s">
        <v>930</v>
      </c>
      <c r="C784" s="4" t="s">
        <v>841</v>
      </c>
      <c r="D784" s="4" t="str">
        <f>VLOOKUP(B784,'local electoral areas'!C:D,2,FALSE)</f>
        <v>Milford</v>
      </c>
      <c r="E784" s="4">
        <v>33119</v>
      </c>
      <c r="F784" s="5">
        <v>116</v>
      </c>
      <c r="G784" t="b">
        <f>COUNTIF(B:B,B784)&gt;1</f>
        <v>0</v>
      </c>
      <c r="H784" t="s">
        <v>842</v>
      </c>
      <c r="I784" t="b">
        <f>COUNTIF(E:E,E784)&gt;1</f>
        <v>0</v>
      </c>
    </row>
    <row r="785" spans="1:9" x14ac:dyDescent="0.2">
      <c r="A785" s="2" t="s">
        <v>10</v>
      </c>
      <c r="B785" s="3" t="s">
        <v>931</v>
      </c>
      <c r="C785" s="4" t="s">
        <v>841</v>
      </c>
      <c r="D785" t="str">
        <f>VLOOKUP(B785,'local electoral areas'!C:D,2,FALSE)</f>
        <v>Lifford-Stranorlar</v>
      </c>
      <c r="E785" s="4">
        <v>33141</v>
      </c>
      <c r="F785" s="5">
        <v>1144</v>
      </c>
      <c r="G785" t="b">
        <f>COUNTIF(B:B,B785)&gt;1</f>
        <v>0</v>
      </c>
      <c r="H785" t="s">
        <v>842</v>
      </c>
      <c r="I785" t="b">
        <f>COUNTIF(E:E,E785)&gt;1</f>
        <v>0</v>
      </c>
    </row>
    <row r="786" spans="1:9" x14ac:dyDescent="0.2">
      <c r="A786" s="2" t="s">
        <v>10</v>
      </c>
      <c r="B786" s="3" t="s">
        <v>932</v>
      </c>
      <c r="C786" s="4" t="s">
        <v>841</v>
      </c>
      <c r="D786" t="str">
        <f>VLOOKUP(B786,'local electoral areas'!C:D,2,FALSE)</f>
        <v>Letterkenny</v>
      </c>
      <c r="E786" s="4">
        <v>33103</v>
      </c>
      <c r="F786" s="5">
        <v>518</v>
      </c>
      <c r="G786" t="b">
        <f>COUNTIF(B:B,B786)&gt;1</f>
        <v>0</v>
      </c>
      <c r="H786" t="s">
        <v>842</v>
      </c>
      <c r="I786" t="b">
        <f>COUNTIF(E:E,E786)&gt;1</f>
        <v>0</v>
      </c>
    </row>
    <row r="787" spans="1:9" x14ac:dyDescent="0.2">
      <c r="A787" s="2" t="s">
        <v>10</v>
      </c>
      <c r="B787" s="3" t="s">
        <v>933</v>
      </c>
      <c r="C787" s="4" t="s">
        <v>841</v>
      </c>
      <c r="D787" s="4" t="str">
        <f>VLOOKUP(B787,'local electoral areas'!C:D,2,FALSE)</f>
        <v>Milford</v>
      </c>
      <c r="E787" s="4">
        <v>33120</v>
      </c>
      <c r="F787" s="5">
        <v>1533</v>
      </c>
      <c r="G787" t="b">
        <f>COUNTIF(B:B,B787)&gt;1</f>
        <v>0</v>
      </c>
      <c r="H787" t="s">
        <v>842</v>
      </c>
      <c r="I787" t="b">
        <f>COUNTIF(E:E,E787)&gt;1</f>
        <v>0</v>
      </c>
    </row>
    <row r="788" spans="1:9" x14ac:dyDescent="0.2">
      <c r="A788" s="2" t="s">
        <v>10</v>
      </c>
      <c r="B788" s="3" t="s">
        <v>934</v>
      </c>
      <c r="C788" s="4" t="s">
        <v>841</v>
      </c>
      <c r="D788" s="4" t="str">
        <f>VLOOKUP(B788,'local electoral areas'!C:D,2,FALSE)</f>
        <v>Letterkenny</v>
      </c>
      <c r="E788" s="4">
        <v>33104</v>
      </c>
      <c r="F788" s="5">
        <v>1037</v>
      </c>
      <c r="G788" t="b">
        <f>COUNTIF(B:B,B788)&gt;1</f>
        <v>0</v>
      </c>
      <c r="H788" t="s">
        <v>842</v>
      </c>
      <c r="I788" t="b">
        <f>COUNTIF(E:E,E788)&gt;1</f>
        <v>0</v>
      </c>
    </row>
    <row r="789" spans="1:9" x14ac:dyDescent="0.2">
      <c r="A789" s="2" t="s">
        <v>10</v>
      </c>
      <c r="B789" s="3" t="s">
        <v>398</v>
      </c>
      <c r="C789" s="4" t="s">
        <v>841</v>
      </c>
      <c r="D789" s="4" t="str">
        <f>VLOOKUP(B789,'local electoral areas'!C:D,2,FALSE)</f>
        <v>Lifford-Stranorlar</v>
      </c>
      <c r="E789" s="4">
        <v>33142</v>
      </c>
      <c r="F789" s="5">
        <v>1912</v>
      </c>
      <c r="G789" t="b">
        <f>COUNTIF(B:B,B789)&gt;1</f>
        <v>1</v>
      </c>
      <c r="H789" t="s">
        <v>842</v>
      </c>
      <c r="I789" t="b">
        <f>COUNTIF(E:E,E789)&gt;1</f>
        <v>0</v>
      </c>
    </row>
    <row r="790" spans="1:9" x14ac:dyDescent="0.2">
      <c r="A790" s="2" t="s">
        <v>10</v>
      </c>
      <c r="B790" s="3" t="s">
        <v>935</v>
      </c>
      <c r="C790" s="4" t="s">
        <v>841</v>
      </c>
      <c r="D790" s="4" t="str">
        <f>VLOOKUP(B790,'local electoral areas'!C:D,2,FALSE)</f>
        <v>Donegal</v>
      </c>
      <c r="E790" s="4">
        <v>33022</v>
      </c>
      <c r="F790" s="5">
        <v>789</v>
      </c>
      <c r="G790" t="b">
        <f>COUNTIF(B:B,B790)&gt;1</f>
        <v>0</v>
      </c>
      <c r="H790" t="s">
        <v>842</v>
      </c>
      <c r="I790" t="b">
        <f>COUNTIF(E:E,E790)&gt;1</f>
        <v>0</v>
      </c>
    </row>
    <row r="791" spans="1:9" x14ac:dyDescent="0.2">
      <c r="A791" s="2" t="s">
        <v>10</v>
      </c>
      <c r="B791" s="3" t="s">
        <v>936</v>
      </c>
      <c r="C791" s="4" t="s">
        <v>841</v>
      </c>
      <c r="D791" s="4" t="str">
        <f>VLOOKUP(B791,'local electoral areas'!C:D,2,FALSE)</f>
        <v>Glenties</v>
      </c>
      <c r="E791" s="4">
        <v>33059</v>
      </c>
      <c r="F791" s="5">
        <v>720</v>
      </c>
      <c r="G791" t="b">
        <f>COUNTIF(B:B,B791)&gt;1</f>
        <v>0</v>
      </c>
      <c r="H791" t="s">
        <v>842</v>
      </c>
      <c r="I791" t="b">
        <f>COUNTIF(E:E,E791)&gt;1</f>
        <v>0</v>
      </c>
    </row>
    <row r="792" spans="1:9" x14ac:dyDescent="0.2">
      <c r="A792" s="2" t="s">
        <v>10</v>
      </c>
      <c r="B792" s="3" t="s">
        <v>937</v>
      </c>
      <c r="C792" s="4" t="s">
        <v>841</v>
      </c>
      <c r="D792" s="4" t="str">
        <f>VLOOKUP(B792,'local electoral areas'!C:D,2,FALSE)</f>
        <v>Letterkenny</v>
      </c>
      <c r="E792" s="4">
        <v>33105</v>
      </c>
      <c r="F792" s="5">
        <v>12098</v>
      </c>
      <c r="G792" t="b">
        <f>COUNTIF(B:B,B792)&gt;1</f>
        <v>0</v>
      </c>
      <c r="H792" t="s">
        <v>842</v>
      </c>
      <c r="I792" t="b">
        <f>COUNTIF(E:E,E792)&gt;1</f>
        <v>0</v>
      </c>
    </row>
    <row r="793" spans="1:9" x14ac:dyDescent="0.2">
      <c r="A793" s="2" t="s">
        <v>10</v>
      </c>
      <c r="B793" s="3" t="s">
        <v>938</v>
      </c>
      <c r="C793" s="4" t="s">
        <v>841</v>
      </c>
      <c r="D793" s="4" t="str">
        <f>VLOOKUP(B793,'local electoral areas'!C:D,2,FALSE)</f>
        <v>Letterkenny</v>
      </c>
      <c r="E793" s="4">
        <v>33003</v>
      </c>
      <c r="F793" s="5">
        <v>2541</v>
      </c>
      <c r="G793" t="b">
        <f>COUNTIF(B:B,B793)&gt;1</f>
        <v>0</v>
      </c>
      <c r="H793" t="s">
        <v>842</v>
      </c>
      <c r="I793" t="b">
        <f>COUNTIF(E:E,E793)&gt;1</f>
        <v>0</v>
      </c>
    </row>
    <row r="794" spans="1:9" x14ac:dyDescent="0.2">
      <c r="A794" s="2" t="s">
        <v>10</v>
      </c>
      <c r="B794" s="3" t="s">
        <v>939</v>
      </c>
      <c r="C794" s="4" t="s">
        <v>841</v>
      </c>
      <c r="D794" s="4" t="str">
        <f>VLOOKUP(B794,'local electoral areas'!C:D,2,FALSE)</f>
        <v>Lifford-Stranorlar</v>
      </c>
      <c r="E794" s="4">
        <v>33143</v>
      </c>
      <c r="F794" s="5">
        <v>420</v>
      </c>
      <c r="G794" t="b">
        <f>COUNTIF(B:B,B794)&gt;1</f>
        <v>0</v>
      </c>
      <c r="H794" t="s">
        <v>842</v>
      </c>
      <c r="I794" t="b">
        <f>COUNTIF(E:E,E794)&gt;1</f>
        <v>0</v>
      </c>
    </row>
    <row r="795" spans="1:9" x14ac:dyDescent="0.2">
      <c r="A795" s="2" t="s">
        <v>10</v>
      </c>
      <c r="B795" s="3" t="s">
        <v>940</v>
      </c>
      <c r="C795" s="4" t="s">
        <v>841</v>
      </c>
      <c r="D795" s="4" t="str">
        <f>VLOOKUP(B795,'local electoral areas'!C:D,2,FALSE)</f>
        <v>Milford</v>
      </c>
      <c r="E795" s="4">
        <v>33122</v>
      </c>
      <c r="F795" s="5">
        <v>328</v>
      </c>
      <c r="G795" t="b">
        <f>COUNTIF(B:B,B795)&gt;1</f>
        <v>0</v>
      </c>
      <c r="H795" t="s">
        <v>842</v>
      </c>
      <c r="I795" t="b">
        <f>COUNTIF(E:E,E795)&gt;1</f>
        <v>0</v>
      </c>
    </row>
    <row r="796" spans="1:9" x14ac:dyDescent="0.2">
      <c r="A796" s="2" t="s">
        <v>10</v>
      </c>
      <c r="B796" s="3" t="s">
        <v>941</v>
      </c>
      <c r="C796" s="4" t="s">
        <v>841</v>
      </c>
      <c r="D796" s="4" t="str">
        <f>VLOOKUP(B796,'local electoral areas'!C:D,2,FALSE)</f>
        <v>Donegal</v>
      </c>
      <c r="E796" s="4">
        <v>33023</v>
      </c>
      <c r="F796" s="5">
        <v>355</v>
      </c>
      <c r="G796" t="b">
        <f>COUNTIF(B:B,B796)&gt;1</f>
        <v>0</v>
      </c>
      <c r="H796" t="s">
        <v>842</v>
      </c>
      <c r="I796" t="b">
        <f>COUNTIF(E:E,E796)&gt;1</f>
        <v>0</v>
      </c>
    </row>
    <row r="797" spans="1:9" x14ac:dyDescent="0.2">
      <c r="A797" s="2" t="s">
        <v>10</v>
      </c>
      <c r="B797" s="3" t="s">
        <v>942</v>
      </c>
      <c r="C797" s="4" t="s">
        <v>841</v>
      </c>
      <c r="D797" s="4" t="str">
        <f>VLOOKUP(B797,'local electoral areas'!C:D,2,FALSE)</f>
        <v>Glenties</v>
      </c>
      <c r="E797" s="4">
        <v>33060</v>
      </c>
      <c r="F797" s="5">
        <v>271</v>
      </c>
      <c r="G797" t="b">
        <f>COUNTIF(B:B,B797)&gt;1</f>
        <v>0</v>
      </c>
      <c r="H797" t="s">
        <v>842</v>
      </c>
      <c r="I797" t="b">
        <f>COUNTIF(E:E,E797)&gt;1</f>
        <v>0</v>
      </c>
    </row>
    <row r="798" spans="1:9" x14ac:dyDescent="0.2">
      <c r="A798" s="2" t="s">
        <v>10</v>
      </c>
      <c r="B798" s="3" t="s">
        <v>943</v>
      </c>
      <c r="C798" s="4" t="s">
        <v>841</v>
      </c>
      <c r="D798" s="4" t="str">
        <f>VLOOKUP(B798,'local electoral areas'!C:D,2,FALSE)</f>
        <v>Glenties</v>
      </c>
      <c r="E798" s="4">
        <v>33037</v>
      </c>
      <c r="F798" s="5">
        <v>2828</v>
      </c>
      <c r="G798" t="b">
        <f>COUNTIF(B:B,B798)&gt;1</f>
        <v>0</v>
      </c>
      <c r="H798" t="s">
        <v>842</v>
      </c>
      <c r="I798" t="b">
        <f>COUNTIF(E:E,E798)&gt;1</f>
        <v>0</v>
      </c>
    </row>
    <row r="799" spans="1:9" x14ac:dyDescent="0.2">
      <c r="A799" s="2" t="s">
        <v>10</v>
      </c>
      <c r="B799" s="3" t="s">
        <v>944</v>
      </c>
      <c r="C799" s="4" t="s">
        <v>841</v>
      </c>
      <c r="D799" s="4" t="str">
        <f>VLOOKUP(B799,'local electoral areas'!C:D,2,FALSE)</f>
        <v>Letterkenny</v>
      </c>
      <c r="E799" s="4">
        <v>33106</v>
      </c>
      <c r="F799" s="5">
        <v>1686</v>
      </c>
      <c r="G799" t="b">
        <f>COUNTIF(B:B,B799)&gt;1</f>
        <v>0</v>
      </c>
      <c r="H799" t="s">
        <v>842</v>
      </c>
      <c r="I799" t="b">
        <f>COUNTIF(E:E,E799)&gt;1</f>
        <v>0</v>
      </c>
    </row>
    <row r="800" spans="1:9" x14ac:dyDescent="0.2">
      <c r="A800" s="2" t="s">
        <v>10</v>
      </c>
      <c r="B800" s="3" t="s">
        <v>945</v>
      </c>
      <c r="C800" s="4" t="s">
        <v>841</v>
      </c>
      <c r="D800" s="4" t="str">
        <f>VLOOKUP(B800,'local electoral areas'!C:D,2,FALSE)</f>
        <v>Donegal</v>
      </c>
      <c r="E800" s="4">
        <v>33062</v>
      </c>
      <c r="F800" s="5">
        <v>386</v>
      </c>
      <c r="G800" t="b">
        <f>COUNTIF(B:B,B800)&gt;1</f>
        <v>0</v>
      </c>
      <c r="H800" t="s">
        <v>842</v>
      </c>
      <c r="I800" t="b">
        <f>COUNTIF(E:E,E800)&gt;1</f>
        <v>0</v>
      </c>
    </row>
    <row r="801" spans="1:9" x14ac:dyDescent="0.2">
      <c r="A801" s="2" t="s">
        <v>10</v>
      </c>
      <c r="B801" s="3" t="s">
        <v>946</v>
      </c>
      <c r="C801" s="4" t="s">
        <v>841</v>
      </c>
      <c r="D801" s="4" t="str">
        <f>VLOOKUP(B801,'local electoral areas'!C:D,2,FALSE)</f>
        <v>Carndonagh</v>
      </c>
      <c r="E801" s="4">
        <v>33087</v>
      </c>
      <c r="F801" s="5">
        <v>762</v>
      </c>
      <c r="G801" t="b">
        <f>COUNTIF(B:B,B801)&gt;1</f>
        <v>0</v>
      </c>
      <c r="H801" t="s">
        <v>842</v>
      </c>
      <c r="I801" t="b">
        <f>COUNTIF(E:E,E801)&gt;1</f>
        <v>0</v>
      </c>
    </row>
    <row r="802" spans="1:9" x14ac:dyDescent="0.2">
      <c r="A802" s="2" t="s">
        <v>10</v>
      </c>
      <c r="B802" s="3" t="s">
        <v>947</v>
      </c>
      <c r="C802" s="4" t="s">
        <v>841</v>
      </c>
      <c r="D802" s="4" t="str">
        <f>VLOOKUP(B802,'local electoral areas'!C:D,2,FALSE)</f>
        <v>Letterkenny</v>
      </c>
      <c r="E802" s="4">
        <v>33107</v>
      </c>
      <c r="F802" s="5">
        <v>1345</v>
      </c>
      <c r="G802" t="b">
        <f>COUNTIF(B:B,B802)&gt;1</f>
        <v>0</v>
      </c>
      <c r="H802" t="s">
        <v>842</v>
      </c>
      <c r="I802" t="b">
        <f>COUNTIF(E:E,E802)&gt;1</f>
        <v>0</v>
      </c>
    </row>
    <row r="803" spans="1:9" x14ac:dyDescent="0.2">
      <c r="A803" s="2" t="s">
        <v>10</v>
      </c>
      <c r="B803" s="3" t="s">
        <v>948</v>
      </c>
      <c r="C803" s="4" t="s">
        <v>841</v>
      </c>
      <c r="D803" s="4" t="str">
        <f>VLOOKUP(B803,'local electoral areas'!C:D,2,FALSE)</f>
        <v>Glenties</v>
      </c>
      <c r="E803" s="4">
        <v>33063</v>
      </c>
      <c r="F803" s="5">
        <v>259</v>
      </c>
      <c r="G803" t="b">
        <f>COUNTIF(B:B,B803)&gt;1</f>
        <v>0</v>
      </c>
      <c r="H803" t="s">
        <v>842</v>
      </c>
      <c r="I803" t="b">
        <f>COUNTIF(E:E,E803)&gt;1</f>
        <v>0</v>
      </c>
    </row>
    <row r="804" spans="1:9" x14ac:dyDescent="0.2">
      <c r="A804" s="2" t="s">
        <v>10</v>
      </c>
      <c r="B804" s="3" t="s">
        <v>949</v>
      </c>
      <c r="C804" s="4" t="s">
        <v>841</v>
      </c>
      <c r="D804" s="4" t="str">
        <f>VLOOKUP(B804,'local electoral areas'!C:D,2,FALSE)</f>
        <v>Milford</v>
      </c>
      <c r="E804" s="4">
        <v>33123</v>
      </c>
      <c r="F804" s="5">
        <v>1628</v>
      </c>
      <c r="G804" t="b">
        <f>COUNTIF(B:B,B804)&gt;1</f>
        <v>0</v>
      </c>
      <c r="H804" t="s">
        <v>842</v>
      </c>
      <c r="I804" t="b">
        <f>COUNTIF(E:E,E804)&gt;1</f>
        <v>0</v>
      </c>
    </row>
    <row r="805" spans="1:9" x14ac:dyDescent="0.2">
      <c r="A805" s="2" t="s">
        <v>10</v>
      </c>
      <c r="B805" s="3" t="s">
        <v>950</v>
      </c>
      <c r="C805" s="4" t="s">
        <v>841</v>
      </c>
      <c r="D805" s="4" t="str">
        <f>VLOOKUP(B805,'local electoral areas'!C:D,2,FALSE)</f>
        <v>Glenties</v>
      </c>
      <c r="E805" s="4">
        <v>33038</v>
      </c>
      <c r="F805" s="5">
        <v>1380</v>
      </c>
      <c r="G805" t="b">
        <f>COUNTIF(B:B,B805)&gt;1</f>
        <v>0</v>
      </c>
      <c r="H805" t="s">
        <v>842</v>
      </c>
      <c r="I805" t="b">
        <f>COUNTIF(E:E,E805)&gt;1</f>
        <v>0</v>
      </c>
    </row>
    <row r="806" spans="1:9" x14ac:dyDescent="0.2">
      <c r="A806" s="2" t="s">
        <v>10</v>
      </c>
      <c r="B806" s="3" t="s">
        <v>951</v>
      </c>
      <c r="C806" s="4" t="s">
        <v>841</v>
      </c>
      <c r="D806" s="4" t="str">
        <f>VLOOKUP(B806,'local electoral areas'!C:D,2,FALSE)</f>
        <v>Letterkenny</v>
      </c>
      <c r="E806" s="4">
        <v>33098</v>
      </c>
      <c r="F806" s="5">
        <v>407</v>
      </c>
      <c r="G806" t="b">
        <f>COUNTIF(B:B,B806)&gt;1</f>
        <v>0</v>
      </c>
      <c r="H806" t="s">
        <v>842</v>
      </c>
      <c r="I806" t="b">
        <f>COUNTIF(E:E,E806)&gt;1</f>
        <v>0</v>
      </c>
    </row>
    <row r="807" spans="1:9" x14ac:dyDescent="0.2">
      <c r="A807" s="2" t="s">
        <v>10</v>
      </c>
      <c r="B807" s="3" t="s">
        <v>952</v>
      </c>
      <c r="C807" s="4" t="s">
        <v>841</v>
      </c>
      <c r="D807" s="4" t="str">
        <f>VLOOKUP(B807,'local electoral areas'!C:D,2,FALSE)</f>
        <v>Lifford-Stranorlar</v>
      </c>
      <c r="E807" s="4">
        <v>33144</v>
      </c>
      <c r="F807" s="5">
        <v>141</v>
      </c>
      <c r="G807" t="b">
        <f>COUNTIF(B:B,B807)&gt;1</f>
        <v>0</v>
      </c>
      <c r="H807" t="s">
        <v>842</v>
      </c>
      <c r="I807" t="b">
        <f>COUNTIF(E:E,E807)&gt;1</f>
        <v>0</v>
      </c>
    </row>
    <row r="808" spans="1:9" x14ac:dyDescent="0.2">
      <c r="A808" s="2" t="s">
        <v>10</v>
      </c>
      <c r="B808" s="3" t="s">
        <v>953</v>
      </c>
      <c r="C808" s="4" t="s">
        <v>841</v>
      </c>
      <c r="D808" s="4" t="str">
        <f>VLOOKUP(B808,'local electoral areas'!C:D,2,FALSE)</f>
        <v>Buncrana</v>
      </c>
      <c r="E808" s="4">
        <v>33088</v>
      </c>
      <c r="F808" s="5">
        <v>880</v>
      </c>
      <c r="G808" t="b">
        <f>COUNTIF(B:B,B808)&gt;1</f>
        <v>0</v>
      </c>
      <c r="H808" t="s">
        <v>842</v>
      </c>
      <c r="I808" t="b">
        <f>COUNTIF(E:E,E808)&gt;1</f>
        <v>0</v>
      </c>
    </row>
    <row r="809" spans="1:9" x14ac:dyDescent="0.2">
      <c r="A809" s="2" t="s">
        <v>10</v>
      </c>
      <c r="B809" s="3" t="s">
        <v>954</v>
      </c>
      <c r="C809" s="4" t="s">
        <v>841</v>
      </c>
      <c r="D809" s="4" t="str">
        <f>VLOOKUP(B809,'local electoral areas'!C:D,2,FALSE)</f>
        <v>Carndonagh</v>
      </c>
      <c r="E809" s="4">
        <v>33089</v>
      </c>
      <c r="F809" s="5">
        <v>2298</v>
      </c>
      <c r="G809" t="b">
        <f>COUNTIF(B:B,B809)&gt;1</f>
        <v>0</v>
      </c>
      <c r="H809" t="s">
        <v>842</v>
      </c>
      <c r="I809" t="b">
        <f>COUNTIF(E:E,E809)&gt;1</f>
        <v>0</v>
      </c>
    </row>
    <row r="810" spans="1:9" x14ac:dyDescent="0.2">
      <c r="A810" s="2" t="s">
        <v>10</v>
      </c>
      <c r="B810" s="3" t="s">
        <v>955</v>
      </c>
      <c r="C810" s="4" t="s">
        <v>841</v>
      </c>
      <c r="D810" s="4" t="str">
        <f>VLOOKUP(B810,'local electoral areas'!C:D,2,FALSE)</f>
        <v>Glenties</v>
      </c>
      <c r="E810" s="4">
        <v>33032</v>
      </c>
      <c r="F810" s="5">
        <v>2053</v>
      </c>
      <c r="G810" t="b">
        <f>COUNTIF(B:B,B810)&gt;1</f>
        <v>0</v>
      </c>
      <c r="H810" t="s">
        <v>842</v>
      </c>
      <c r="I810" t="b">
        <f>COUNTIF(E:E,E810)&gt;1</f>
        <v>0</v>
      </c>
    </row>
    <row r="811" spans="1:9" x14ac:dyDescent="0.2">
      <c r="A811" s="2" t="s">
        <v>10</v>
      </c>
      <c r="B811" s="3" t="s">
        <v>956</v>
      </c>
      <c r="C811" s="4" t="s">
        <v>841</v>
      </c>
      <c r="D811" s="4" t="str">
        <f>VLOOKUP(B811,'local electoral areas'!C:D,2,FALSE)</f>
        <v>Glenties</v>
      </c>
      <c r="E811" s="4">
        <v>33052</v>
      </c>
      <c r="F811" s="5">
        <v>1480</v>
      </c>
      <c r="G811" t="b">
        <f>COUNTIF(B:B,B811)&gt;1</f>
        <v>1</v>
      </c>
      <c r="H811" t="s">
        <v>842</v>
      </c>
      <c r="I811" t="b">
        <f>COUNTIF(E:E,E811)&gt;1</f>
        <v>0</v>
      </c>
    </row>
    <row r="812" spans="1:9" x14ac:dyDescent="0.2">
      <c r="A812" s="2" t="s">
        <v>10</v>
      </c>
      <c r="B812" s="3" t="s">
        <v>957</v>
      </c>
      <c r="C812" s="4" t="s">
        <v>841</v>
      </c>
      <c r="D812" s="4" t="str">
        <f>VLOOKUP(B812,'local electoral areas'!C:D,2,FALSE)</f>
        <v>Buncrana</v>
      </c>
      <c r="E812" s="4">
        <v>33090</v>
      </c>
      <c r="F812" s="5">
        <v>1044</v>
      </c>
      <c r="G812" t="b">
        <f>COUNTIF(B:B,B812)&gt;1</f>
        <v>0</v>
      </c>
      <c r="H812" t="s">
        <v>842</v>
      </c>
      <c r="I812" t="b">
        <f>COUNTIF(E:E,E812)&gt;1</f>
        <v>0</v>
      </c>
    </row>
    <row r="813" spans="1:9" x14ac:dyDescent="0.2">
      <c r="A813" s="2" t="s">
        <v>10</v>
      </c>
      <c r="B813" s="3" t="s">
        <v>958</v>
      </c>
      <c r="C813" s="4" t="s">
        <v>841</v>
      </c>
      <c r="D813" s="4" t="str">
        <f>VLOOKUP(B813,'local electoral areas'!C:D,2,FALSE)</f>
        <v>Donegal</v>
      </c>
      <c r="E813" s="4">
        <v>33024</v>
      </c>
      <c r="F813" s="5">
        <v>379</v>
      </c>
      <c r="G813" t="b">
        <f>COUNTIF(B:B,B813)&gt;1</f>
        <v>0</v>
      </c>
      <c r="H813" t="s">
        <v>842</v>
      </c>
      <c r="I813" t="b">
        <f>COUNTIF(E:E,E813)&gt;1</f>
        <v>0</v>
      </c>
    </row>
    <row r="814" spans="1:9" x14ac:dyDescent="0.2">
      <c r="A814" s="2" t="s">
        <v>10</v>
      </c>
      <c r="B814" s="3" t="s">
        <v>959</v>
      </c>
      <c r="C814" s="4" t="s">
        <v>841</v>
      </c>
      <c r="D814" s="4" t="str">
        <f>VLOOKUP(B814,'local electoral areas'!C:D,2,FALSE)</f>
        <v>Lifford-Stranorlar</v>
      </c>
      <c r="E814" s="4">
        <v>33145</v>
      </c>
      <c r="F814" s="5">
        <v>1506</v>
      </c>
      <c r="G814" t="b">
        <f>COUNTIF(B:B,B814)&gt;1</f>
        <v>0</v>
      </c>
      <c r="H814" t="s">
        <v>842</v>
      </c>
      <c r="I814" t="b">
        <f>COUNTIF(E:E,E814)&gt;1</f>
        <v>0</v>
      </c>
    </row>
    <row r="815" spans="1:9" x14ac:dyDescent="0.2">
      <c r="A815" s="2" t="s">
        <v>10</v>
      </c>
      <c r="B815" s="3" t="s">
        <v>960</v>
      </c>
      <c r="C815" s="4" t="s">
        <v>841</v>
      </c>
      <c r="D815" s="4" t="str">
        <f>VLOOKUP(B815,'local electoral areas'!C:D,2,FALSE)</f>
        <v>Milford</v>
      </c>
      <c r="E815" s="4">
        <v>33124</v>
      </c>
      <c r="F815" s="5">
        <v>2474</v>
      </c>
      <c r="G815" t="b">
        <f>COUNTIF(B:B,B815)&gt;1</f>
        <v>0</v>
      </c>
      <c r="H815" t="s">
        <v>842</v>
      </c>
      <c r="I815" t="b">
        <f>COUNTIF(E:E,E815)&gt;1</f>
        <v>0</v>
      </c>
    </row>
    <row r="816" spans="1:9" x14ac:dyDescent="0.2">
      <c r="A816" s="2" t="s">
        <v>10</v>
      </c>
      <c r="B816" s="3" t="s">
        <v>961</v>
      </c>
      <c r="C816" s="4" t="s">
        <v>841</v>
      </c>
      <c r="D816" s="4" t="str">
        <f>VLOOKUP(B816,'local electoral areas'!C:D,2,FALSE)</f>
        <v>Milford</v>
      </c>
      <c r="E816" s="4">
        <v>33125</v>
      </c>
      <c r="F816" s="5">
        <v>963</v>
      </c>
      <c r="G816" t="b">
        <f>COUNTIF(B:B,B816)&gt;1</f>
        <v>0</v>
      </c>
      <c r="H816" t="s">
        <v>842</v>
      </c>
      <c r="I816" t="b">
        <f>COUNTIF(E:E,E816)&gt;1</f>
        <v>0</v>
      </c>
    </row>
    <row r="817" spans="1:9" x14ac:dyDescent="0.2">
      <c r="A817" s="2" t="s">
        <v>10</v>
      </c>
      <c r="B817" s="3" t="s">
        <v>962</v>
      </c>
      <c r="C817" s="4" t="s">
        <v>841</v>
      </c>
      <c r="D817" s="4" t="str">
        <f>VLOOKUP(B817,'local electoral areas'!C:D,2,FALSE)</f>
        <v>Carndonagh</v>
      </c>
      <c r="E817" s="4">
        <v>33091</v>
      </c>
      <c r="F817" s="5">
        <v>951</v>
      </c>
      <c r="G817" t="b">
        <f>COUNTIF(B:B,B817)&gt;1</f>
        <v>0</v>
      </c>
      <c r="H817" t="s">
        <v>842</v>
      </c>
      <c r="I817" t="b">
        <f>COUNTIF(E:E,E817)&gt;1</f>
        <v>0</v>
      </c>
    </row>
    <row r="818" spans="1:9" x14ac:dyDescent="0.2">
      <c r="A818" s="2" t="s">
        <v>10</v>
      </c>
      <c r="B818" s="3" t="s">
        <v>963</v>
      </c>
      <c r="C818" s="4" t="s">
        <v>841</v>
      </c>
      <c r="D818" s="4" t="str">
        <f>VLOOKUP(B818,'local electoral areas'!C:D,2,FALSE)</f>
        <v>Milford</v>
      </c>
      <c r="E818" s="4">
        <v>33126</v>
      </c>
      <c r="F818" s="5">
        <v>847</v>
      </c>
      <c r="G818" t="b">
        <f>COUNTIF(B:B,B818)&gt;1</f>
        <v>0</v>
      </c>
      <c r="H818" t="s">
        <v>842</v>
      </c>
      <c r="I818" t="b">
        <f>COUNTIF(E:E,E818)&gt;1</f>
        <v>0</v>
      </c>
    </row>
    <row r="819" spans="1:9" x14ac:dyDescent="0.2">
      <c r="A819" s="2" t="s">
        <v>10</v>
      </c>
      <c r="B819" s="3" t="s">
        <v>964</v>
      </c>
      <c r="C819" s="4" t="s">
        <v>841</v>
      </c>
      <c r="D819" s="4" t="str">
        <f>VLOOKUP(B819,'local electoral areas'!C:D,2,FALSE)</f>
        <v>Milford</v>
      </c>
      <c r="E819" s="4">
        <v>33127</v>
      </c>
      <c r="F819" s="5">
        <v>257</v>
      </c>
      <c r="G819" t="b">
        <f>COUNTIF(B:B,B819)&gt;1</f>
        <v>0</v>
      </c>
      <c r="H819" t="s">
        <v>842</v>
      </c>
      <c r="I819" t="b">
        <f>COUNTIF(E:E,E819)&gt;1</f>
        <v>0</v>
      </c>
    </row>
    <row r="820" spans="1:9" x14ac:dyDescent="0.2">
      <c r="A820" s="2" t="s">
        <v>10</v>
      </c>
      <c r="B820" s="3" t="s">
        <v>965</v>
      </c>
      <c r="C820" s="4" t="s">
        <v>841</v>
      </c>
      <c r="D820" s="4" t="str">
        <f>VLOOKUP(B820,'local electoral areas'!C:D,2,FALSE)</f>
        <v>Lifford-Stranorlar</v>
      </c>
      <c r="E820" s="4">
        <v>33146</v>
      </c>
      <c r="F820" s="5">
        <v>1383</v>
      </c>
      <c r="G820" t="b">
        <f>COUNTIF(B:B,B820)&gt;1</f>
        <v>0</v>
      </c>
      <c r="H820" t="s">
        <v>842</v>
      </c>
      <c r="I820" t="b">
        <f>COUNTIF(E:E,E820)&gt;1</f>
        <v>0</v>
      </c>
    </row>
    <row r="821" spans="1:9" x14ac:dyDescent="0.2">
      <c r="A821" s="2" t="s">
        <v>10</v>
      </c>
      <c r="B821" s="3" t="s">
        <v>966</v>
      </c>
      <c r="C821" s="4" t="s">
        <v>841</v>
      </c>
      <c r="D821" s="4" t="str">
        <f>VLOOKUP(B821,'local electoral areas'!C:D,2,FALSE)</f>
        <v>Carndonagh</v>
      </c>
      <c r="E821" s="4">
        <v>33092</v>
      </c>
      <c r="F821" s="5">
        <v>1299</v>
      </c>
      <c r="G821" t="b">
        <f>COUNTIF(B:B,B821)&gt;1</f>
        <v>0</v>
      </c>
      <c r="H821" t="s">
        <v>842</v>
      </c>
      <c r="I821" t="b">
        <f>COUNTIF(E:E,E821)&gt;1</f>
        <v>0</v>
      </c>
    </row>
    <row r="822" spans="1:9" x14ac:dyDescent="0.2">
      <c r="A822" s="2" t="s">
        <v>10</v>
      </c>
      <c r="B822" s="3" t="s">
        <v>967</v>
      </c>
      <c r="C822" s="4" t="s">
        <v>841</v>
      </c>
      <c r="D822" s="4" t="str">
        <f>VLOOKUP(B822,'local electoral areas'!C:D,2,FALSE)</f>
        <v>Lifford-Stranorlar</v>
      </c>
      <c r="E822" s="4">
        <v>33147</v>
      </c>
      <c r="F822" s="5">
        <v>4683</v>
      </c>
      <c r="G822" t="b">
        <f>COUNTIF(B:B,B822)&gt;1</f>
        <v>0</v>
      </c>
      <c r="H822" t="s">
        <v>842</v>
      </c>
      <c r="I822" t="b">
        <f>COUNTIF(E:E,E822)&gt;1</f>
        <v>0</v>
      </c>
    </row>
    <row r="823" spans="1:9" x14ac:dyDescent="0.2">
      <c r="A823" s="2" t="s">
        <v>10</v>
      </c>
      <c r="B823" s="3" t="s">
        <v>968</v>
      </c>
      <c r="C823" s="4" t="s">
        <v>841</v>
      </c>
      <c r="D823" s="4" t="str">
        <f>VLOOKUP(B823,'local electoral areas'!C:D,2,FALSE)</f>
        <v>Letterkenny</v>
      </c>
      <c r="E823" s="4">
        <v>33108</v>
      </c>
      <c r="F823" s="5">
        <v>93</v>
      </c>
      <c r="G823" t="b">
        <f>COUNTIF(B:B,B823)&gt;1</f>
        <v>0</v>
      </c>
      <c r="H823" t="s">
        <v>842</v>
      </c>
      <c r="I823" t="b">
        <f>COUNTIF(E:E,E823)&gt;1</f>
        <v>0</v>
      </c>
    </row>
    <row r="824" spans="1:9" x14ac:dyDescent="0.2">
      <c r="A824" s="2" t="s">
        <v>10</v>
      </c>
      <c r="B824" s="3" t="s">
        <v>969</v>
      </c>
      <c r="C824" s="4" t="s">
        <v>841</v>
      </c>
      <c r="D824" s="4" t="str">
        <f>VLOOKUP(B824,'local electoral areas'!C:D,2,FALSE)</f>
        <v>Donegal</v>
      </c>
      <c r="E824" s="4">
        <v>33025</v>
      </c>
      <c r="F824" s="5">
        <v>1742</v>
      </c>
      <c r="G824" t="b">
        <f>COUNTIF(B:B,B824)&gt;1</f>
        <v>0</v>
      </c>
      <c r="H824" t="s">
        <v>842</v>
      </c>
      <c r="I824" t="b">
        <f>COUNTIF(E:E,E824)&gt;1</f>
        <v>0</v>
      </c>
    </row>
    <row r="825" spans="1:9" x14ac:dyDescent="0.2">
      <c r="A825" s="2" t="s">
        <v>10</v>
      </c>
      <c r="B825" s="3" t="s">
        <v>970</v>
      </c>
      <c r="C825" s="4" t="s">
        <v>841</v>
      </c>
      <c r="D825" s="4" t="str">
        <f>VLOOKUP(B825,'local electoral areas'!C:D,2,FALSE)</f>
        <v>Donegal</v>
      </c>
      <c r="E825" s="4">
        <v>33026</v>
      </c>
      <c r="F825" s="5">
        <v>346</v>
      </c>
      <c r="G825" t="b">
        <f>COUNTIF(B:B,B825)&gt;1</f>
        <v>0</v>
      </c>
      <c r="H825" t="s">
        <v>842</v>
      </c>
      <c r="I825" t="b">
        <f>COUNTIF(E:E,E825)&gt;1</f>
        <v>0</v>
      </c>
    </row>
    <row r="826" spans="1:9" x14ac:dyDescent="0.2">
      <c r="A826" s="2" t="s">
        <v>10</v>
      </c>
      <c r="B826" s="3" t="s">
        <v>971</v>
      </c>
      <c r="C826" s="4" t="s">
        <v>841</v>
      </c>
      <c r="D826" s="4" t="str">
        <f>VLOOKUP(B826,'local electoral areas'!C:D,2,FALSE)</f>
        <v>Donegal</v>
      </c>
      <c r="E826" s="4">
        <v>33027</v>
      </c>
      <c r="F826" s="5">
        <v>96</v>
      </c>
      <c r="G826" t="b">
        <f>COUNTIF(B:B,B826)&gt;1</f>
        <v>0</v>
      </c>
      <c r="H826" t="s">
        <v>842</v>
      </c>
      <c r="I826" t="b">
        <f>COUNTIF(E:E,E826)&gt;1</f>
        <v>0</v>
      </c>
    </row>
    <row r="827" spans="1:9" x14ac:dyDescent="0.2">
      <c r="A827" s="2" t="s">
        <v>10</v>
      </c>
      <c r="B827" s="3" t="s">
        <v>972</v>
      </c>
      <c r="C827" s="4" t="s">
        <v>841</v>
      </c>
      <c r="D827" s="4" t="str">
        <f>VLOOKUP(B827,'local electoral areas'!C:D,2,FALSE)</f>
        <v>Letterkenny</v>
      </c>
      <c r="E827" s="4">
        <v>33109</v>
      </c>
      <c r="F827" s="5">
        <v>1090</v>
      </c>
      <c r="G827" t="b">
        <f>COUNTIF(B:B,B827)&gt;1</f>
        <v>0</v>
      </c>
      <c r="H827" t="s">
        <v>842</v>
      </c>
      <c r="I827" t="b">
        <f>COUNTIF(E:E,E827)&gt;1</f>
        <v>0</v>
      </c>
    </row>
    <row r="828" spans="1:9" x14ac:dyDescent="0.2">
      <c r="A828" s="2" t="s">
        <v>10</v>
      </c>
      <c r="B828" s="3" t="s">
        <v>973</v>
      </c>
      <c r="C828" s="4" t="s">
        <v>841</v>
      </c>
      <c r="D828" s="4" t="str">
        <f>VLOOKUP(B828,'local electoral areas'!C:D,2,FALSE)</f>
        <v>Buncrana</v>
      </c>
      <c r="E828" s="4">
        <v>33093</v>
      </c>
      <c r="F828" s="5">
        <v>722</v>
      </c>
      <c r="G828" t="b">
        <f>COUNTIF(B:B,B828)&gt;1</f>
        <v>0</v>
      </c>
      <c r="H828" t="s">
        <v>842</v>
      </c>
      <c r="I828" t="b">
        <f>COUNTIF(E:E,E828)&gt;1</f>
        <v>0</v>
      </c>
    </row>
    <row r="829" spans="1:9" x14ac:dyDescent="0.2">
      <c r="A829" s="2" t="s">
        <v>10</v>
      </c>
      <c r="B829" s="3" t="s">
        <v>974</v>
      </c>
      <c r="C829" s="4" t="s">
        <v>841</v>
      </c>
      <c r="D829" s="4" t="str">
        <f>VLOOKUP(B829,'local electoral areas'!C:D,2,FALSE)</f>
        <v>Donegal</v>
      </c>
      <c r="E829" s="4">
        <v>33065</v>
      </c>
      <c r="F829" s="5">
        <v>143</v>
      </c>
      <c r="G829" t="b">
        <f>COUNTIF(B:B,B829)&gt;1</f>
        <v>0</v>
      </c>
      <c r="H829" t="s">
        <v>842</v>
      </c>
      <c r="I829" t="b">
        <f>COUNTIF(E:E,E829)&gt;1</f>
        <v>0</v>
      </c>
    </row>
    <row r="830" spans="1:9" x14ac:dyDescent="0.2">
      <c r="A830" s="2" t="s">
        <v>10</v>
      </c>
      <c r="B830" s="3" t="s">
        <v>975</v>
      </c>
      <c r="C830" s="4" t="s">
        <v>841</v>
      </c>
      <c r="D830" s="4" t="str">
        <f>VLOOKUP(B830,'local electoral areas'!C:D,2,FALSE)</f>
        <v>Lifford-Stranorlar</v>
      </c>
      <c r="E830" s="4">
        <v>33148</v>
      </c>
      <c r="F830" s="5">
        <v>874</v>
      </c>
      <c r="G830" t="b">
        <f>COUNTIF(B:B,B830)&gt;1</f>
        <v>0</v>
      </c>
      <c r="H830" t="s">
        <v>842</v>
      </c>
      <c r="I830" t="b">
        <f>COUNTIF(E:E,E830)&gt;1</f>
        <v>0</v>
      </c>
    </row>
    <row r="831" spans="1:9" x14ac:dyDescent="0.2">
      <c r="A831" s="2" t="s">
        <v>10</v>
      </c>
      <c r="B831" s="3" t="s">
        <v>976</v>
      </c>
      <c r="C831" s="4" t="s">
        <v>841</v>
      </c>
      <c r="D831" s="4" t="str">
        <f>VLOOKUP(B831,'local electoral areas'!C:D,2,FALSE)</f>
        <v>Donegal</v>
      </c>
      <c r="E831" s="4">
        <v>33028</v>
      </c>
      <c r="F831" s="5">
        <v>657</v>
      </c>
      <c r="G831" t="b">
        <f>COUNTIF(B:B,B831)&gt;1</f>
        <v>0</v>
      </c>
      <c r="H831" t="s">
        <v>842</v>
      </c>
      <c r="I831" t="b">
        <f>COUNTIF(E:E,E831)&gt;1</f>
        <v>0</v>
      </c>
    </row>
    <row r="832" spans="1:9" x14ac:dyDescent="0.2">
      <c r="A832" s="2" t="s">
        <v>10</v>
      </c>
      <c r="B832" s="3" t="s">
        <v>977</v>
      </c>
      <c r="C832" s="4" t="s">
        <v>841</v>
      </c>
      <c r="D832" s="4" t="str">
        <f>VLOOKUP(B832,'local electoral areas'!C:D,2,FALSE)</f>
        <v>Carndonagh</v>
      </c>
      <c r="E832" s="4">
        <v>33094</v>
      </c>
      <c r="F832" s="5">
        <v>316</v>
      </c>
      <c r="G832" t="b">
        <f>COUNTIF(B:B,B832)&gt;1</f>
        <v>0</v>
      </c>
      <c r="H832" t="s">
        <v>842</v>
      </c>
      <c r="I832" t="b">
        <f>COUNTIF(E:E,E832)&gt;1</f>
        <v>0</v>
      </c>
    </row>
    <row r="833" spans="1:9" x14ac:dyDescent="0.2">
      <c r="A833" s="2" t="s">
        <v>10</v>
      </c>
      <c r="B833" s="3" t="s">
        <v>978</v>
      </c>
      <c r="C833" s="4" t="s">
        <v>841</v>
      </c>
      <c r="D833" s="4" t="str">
        <f>VLOOKUP(B833,'local electoral areas'!C:D,2,FALSE)</f>
        <v>Lifford-Stranorlar</v>
      </c>
      <c r="E833" s="4">
        <v>33149</v>
      </c>
      <c r="F833" s="5">
        <v>641</v>
      </c>
      <c r="G833" t="b">
        <f>COUNTIF(B:B,B833)&gt;1</f>
        <v>0</v>
      </c>
      <c r="H833" t="s">
        <v>842</v>
      </c>
      <c r="I833" t="b">
        <f>COUNTIF(E:E,E833)&gt;1</f>
        <v>0</v>
      </c>
    </row>
    <row r="834" spans="1:9" x14ac:dyDescent="0.2">
      <c r="A834" s="2" t="s">
        <v>10</v>
      </c>
      <c r="B834" s="3" t="s">
        <v>979</v>
      </c>
      <c r="C834" s="4" t="s">
        <v>841</v>
      </c>
      <c r="D834" s="4" t="str">
        <f>VLOOKUP(B834,'local electoral areas'!C:D,2,FALSE)</f>
        <v>Buncrana</v>
      </c>
      <c r="E834" s="4">
        <v>33095</v>
      </c>
      <c r="F834" s="5">
        <v>974</v>
      </c>
      <c r="G834" t="b">
        <f>COUNTIF(B:B,B834)&gt;1</f>
        <v>0</v>
      </c>
      <c r="H834" t="s">
        <v>842</v>
      </c>
      <c r="I834" t="b">
        <f>COUNTIF(E:E,E834)&gt;1</f>
        <v>0</v>
      </c>
    </row>
    <row r="835" spans="1:9" x14ac:dyDescent="0.2">
      <c r="A835" s="2" t="s">
        <v>10</v>
      </c>
      <c r="B835" s="3" t="s">
        <v>980</v>
      </c>
      <c r="C835" s="4" t="s">
        <v>841</v>
      </c>
      <c r="D835" s="4" t="s">
        <v>842</v>
      </c>
      <c r="E835" s="4">
        <v>33011</v>
      </c>
      <c r="F835" s="5">
        <v>755</v>
      </c>
      <c r="G835" t="b">
        <f>COUNTIF(B:B,B835)&gt;1</f>
        <v>1</v>
      </c>
      <c r="H835" t="s">
        <v>981</v>
      </c>
      <c r="I835" t="b">
        <f>COUNTIF(E:E,E835)&gt;1</f>
        <v>0</v>
      </c>
    </row>
    <row r="836" spans="1:9" x14ac:dyDescent="0.2">
      <c r="A836" s="2" t="s">
        <v>10</v>
      </c>
      <c r="B836" s="3" t="s">
        <v>980</v>
      </c>
      <c r="C836" s="4" t="s">
        <v>841</v>
      </c>
      <c r="D836" s="4" t="s">
        <v>842</v>
      </c>
      <c r="E836" s="4">
        <v>33004</v>
      </c>
      <c r="F836" s="5">
        <v>743</v>
      </c>
      <c r="G836" t="b">
        <f>COUNTIF(B:B,B836)&gt;1</f>
        <v>1</v>
      </c>
      <c r="H836" t="s">
        <v>981</v>
      </c>
      <c r="I836" t="b">
        <f>COUNTIF(E:E,E836)&gt;1</f>
        <v>0</v>
      </c>
    </row>
    <row r="837" spans="1:9" x14ac:dyDescent="0.2">
      <c r="A837" s="2" t="s">
        <v>10</v>
      </c>
      <c r="B837" s="3" t="s">
        <v>982</v>
      </c>
      <c r="C837" s="4" t="s">
        <v>841</v>
      </c>
      <c r="D837" s="4" t="str">
        <f>VLOOKUP(B837,'local electoral areas'!C:D,2,FALSE)</f>
        <v>Donegal</v>
      </c>
      <c r="E837" s="4">
        <v>33005</v>
      </c>
      <c r="F837" s="5">
        <v>1716</v>
      </c>
      <c r="G837" t="b">
        <f>COUNTIF(B:B,B837)&gt;1</f>
        <v>0</v>
      </c>
      <c r="H837" t="s">
        <v>981</v>
      </c>
      <c r="I837" t="b">
        <f>COUNTIF(E:E,E837)&gt;1</f>
        <v>0</v>
      </c>
    </row>
    <row r="838" spans="1:9" x14ac:dyDescent="0.2">
      <c r="A838" s="2" t="s">
        <v>10</v>
      </c>
      <c r="B838" s="3" t="s">
        <v>983</v>
      </c>
      <c r="C838" s="4" t="s">
        <v>841</v>
      </c>
      <c r="D838" s="4" t="str">
        <f>VLOOKUP(B838,'local electoral areas'!C:D,2,FALSE)</f>
        <v>Donegal</v>
      </c>
      <c r="E838" s="4">
        <v>33006</v>
      </c>
      <c r="F838" s="5">
        <v>1716</v>
      </c>
      <c r="G838" t="b">
        <f>COUNTIF(B:B,B838)&gt;1</f>
        <v>0</v>
      </c>
      <c r="H838" t="s">
        <v>981</v>
      </c>
      <c r="I838" t="b">
        <f>COUNTIF(E:E,E838)&gt;1</f>
        <v>0</v>
      </c>
    </row>
    <row r="839" spans="1:9" x14ac:dyDescent="0.2">
      <c r="A839" s="2" t="s">
        <v>10</v>
      </c>
      <c r="B839" s="3" t="s">
        <v>984</v>
      </c>
      <c r="C839" s="4" t="s">
        <v>841</v>
      </c>
      <c r="D839" s="4" t="str">
        <f>VLOOKUP(B839,'local electoral areas'!C:D,2,FALSE)</f>
        <v>Donegal</v>
      </c>
      <c r="E839" s="4">
        <v>33007</v>
      </c>
      <c r="F839" s="5">
        <v>1176</v>
      </c>
      <c r="G839" t="b">
        <f>COUNTIF(B:B,B839)&gt;1</f>
        <v>0</v>
      </c>
      <c r="H839" t="s">
        <v>981</v>
      </c>
      <c r="I839" t="b">
        <f>COUNTIF(E:E,E839)&gt;1</f>
        <v>0</v>
      </c>
    </row>
    <row r="840" spans="1:9" x14ac:dyDescent="0.2">
      <c r="A840" s="2" t="s">
        <v>10</v>
      </c>
      <c r="B840" s="3" t="s">
        <v>985</v>
      </c>
      <c r="C840" s="4" t="s">
        <v>841</v>
      </c>
      <c r="D840" s="4" t="str">
        <f>VLOOKUP(B840,'local electoral areas'!C:D,2,FALSE)</f>
        <v>Donegal</v>
      </c>
      <c r="E840" s="4">
        <v>33002</v>
      </c>
      <c r="F840" s="5">
        <v>2120</v>
      </c>
      <c r="G840" t="b">
        <f>COUNTIF(B:B,B840)&gt;1</f>
        <v>0</v>
      </c>
      <c r="H840" t="s">
        <v>981</v>
      </c>
      <c r="I840" t="b">
        <f>COUNTIF(E:E,E840)&gt;1</f>
        <v>0</v>
      </c>
    </row>
    <row r="841" spans="1:9" x14ac:dyDescent="0.2">
      <c r="A841" s="2" t="s">
        <v>10</v>
      </c>
      <c r="B841" s="3" t="s">
        <v>986</v>
      </c>
      <c r="C841" s="4" t="s">
        <v>841</v>
      </c>
      <c r="D841" s="4" t="str">
        <f>VLOOKUP(B841,'local electoral areas'!C:D,2,FALSE)</f>
        <v>Donegal</v>
      </c>
      <c r="E841" s="4">
        <v>33008</v>
      </c>
      <c r="F841" s="5">
        <v>392</v>
      </c>
      <c r="G841" t="b">
        <f>COUNTIF(B:B,B841)&gt;1</f>
        <v>0</v>
      </c>
      <c r="H841" t="s">
        <v>981</v>
      </c>
      <c r="I841" t="b">
        <f>COUNTIF(E:E,E841)&gt;1</f>
        <v>0</v>
      </c>
    </row>
    <row r="842" spans="1:9" x14ac:dyDescent="0.2">
      <c r="A842" s="2" t="s">
        <v>10</v>
      </c>
      <c r="B842" s="3" t="s">
        <v>987</v>
      </c>
      <c r="C842" s="4" t="s">
        <v>841</v>
      </c>
      <c r="D842" s="4" t="str">
        <f>VLOOKUP(B842,'local electoral areas'!C:D,2,FALSE)</f>
        <v>Donegal</v>
      </c>
      <c r="E842" s="4">
        <v>33009</v>
      </c>
      <c r="F842" s="5">
        <v>459</v>
      </c>
      <c r="G842" t="b">
        <f>COUNTIF(B:B,B842)&gt;1</f>
        <v>0</v>
      </c>
      <c r="H842" t="s">
        <v>981</v>
      </c>
      <c r="I842" t="b">
        <f>COUNTIF(E:E,E842)&gt;1</f>
        <v>0</v>
      </c>
    </row>
    <row r="843" spans="1:9" x14ac:dyDescent="0.2">
      <c r="A843" s="2" t="s">
        <v>10</v>
      </c>
      <c r="B843" s="3" t="s">
        <v>988</v>
      </c>
      <c r="C843" s="4" t="s">
        <v>841</v>
      </c>
      <c r="D843" s="4" t="str">
        <f>VLOOKUP(B843,'local electoral areas'!C:D,2,FALSE)</f>
        <v>Donegal</v>
      </c>
      <c r="E843" s="4">
        <v>33010</v>
      </c>
      <c r="F843" s="5">
        <v>254</v>
      </c>
      <c r="G843" t="b">
        <f>COUNTIF(B:B,B843)&gt;1</f>
        <v>0</v>
      </c>
      <c r="H843" t="s">
        <v>981</v>
      </c>
      <c r="I843" t="b">
        <f>COUNTIF(E:E,E843)&gt;1</f>
        <v>0</v>
      </c>
    </row>
    <row r="844" spans="1:9" x14ac:dyDescent="0.2">
      <c r="A844" s="2" t="s">
        <v>10</v>
      </c>
      <c r="B844" s="3" t="s">
        <v>34</v>
      </c>
      <c r="C844" s="4" t="s">
        <v>21</v>
      </c>
      <c r="D844" s="4" t="str">
        <f>VLOOKUP(B844,'local electoral areas'!CC:CD,2,FALSE)</f>
        <v>Cabra – Glasnevin</v>
      </c>
      <c r="E844" s="4">
        <v>2001</v>
      </c>
      <c r="F844" s="5">
        <v>1754</v>
      </c>
      <c r="G844" t="b">
        <f>COUNTIF(B:B,B844)&gt;1</f>
        <v>0</v>
      </c>
      <c r="I844" t="b">
        <f>COUNTIF(E:E,E844)&gt;1</f>
        <v>0</v>
      </c>
    </row>
    <row r="845" spans="1:9" x14ac:dyDescent="0.2">
      <c r="A845" s="2" t="s">
        <v>10</v>
      </c>
      <c r="B845" s="3" t="s">
        <v>142</v>
      </c>
      <c r="C845" s="4" t="s">
        <v>21</v>
      </c>
      <c r="D845" s="4" t="str">
        <f>VLOOKUP(B845,'local electoral areas'!CC:CD,2,FALSE)</f>
        <v>North Inner City</v>
      </c>
      <c r="E845" s="4">
        <v>2002</v>
      </c>
      <c r="F845" s="5">
        <v>5230</v>
      </c>
      <c r="G845" t="b">
        <f>COUNTIF(B:B,B845)&gt;1</f>
        <v>0</v>
      </c>
      <c r="I845" t="b">
        <f>COUNTIF(E:E,E845)&gt;1</f>
        <v>0</v>
      </c>
    </row>
    <row r="846" spans="1:9" x14ac:dyDescent="0.2">
      <c r="A846" s="2" t="s">
        <v>10</v>
      </c>
      <c r="B846" s="3" t="s">
        <v>144</v>
      </c>
      <c r="C846" s="4" t="s">
        <v>21</v>
      </c>
      <c r="D846" s="4" t="str">
        <f>VLOOKUP(B846,'local electoral areas'!CC:CD,2,FALSE)</f>
        <v>North Inner City</v>
      </c>
      <c r="E846" s="4">
        <v>2003</v>
      </c>
      <c r="F846" s="5">
        <v>4544</v>
      </c>
      <c r="G846" t="b">
        <f>COUNTIF(B:B,B846)&gt;1</f>
        <v>0</v>
      </c>
      <c r="I846" t="b">
        <f>COUNTIF(E:E,E846)&gt;1</f>
        <v>0</v>
      </c>
    </row>
    <row r="847" spans="1:9" x14ac:dyDescent="0.2">
      <c r="A847" s="2" t="s">
        <v>10</v>
      </c>
      <c r="B847" s="3" t="s">
        <v>146</v>
      </c>
      <c r="C847" s="4" t="s">
        <v>21</v>
      </c>
      <c r="D847" s="4" t="str">
        <f>VLOOKUP(B847,'local electoral areas'!CC:CD,2,FALSE)</f>
        <v>North Inner City</v>
      </c>
      <c r="E847" s="4">
        <v>2004</v>
      </c>
      <c r="F847" s="5">
        <v>3623</v>
      </c>
      <c r="G847" t="b">
        <f>COUNTIF(B:B,B847)&gt;1</f>
        <v>0</v>
      </c>
      <c r="I847" t="b">
        <f>COUNTIF(E:E,E847)&gt;1</f>
        <v>0</v>
      </c>
    </row>
    <row r="848" spans="1:9" x14ac:dyDescent="0.2">
      <c r="A848" s="2" t="s">
        <v>10</v>
      </c>
      <c r="B848" s="3" t="s">
        <v>148</v>
      </c>
      <c r="C848" s="4" t="s">
        <v>21</v>
      </c>
      <c r="D848" s="4" t="str">
        <f>VLOOKUP(B848,'local electoral areas'!CC:CD,2,FALSE)</f>
        <v>North Inner City</v>
      </c>
      <c r="E848" s="4">
        <v>2005</v>
      </c>
      <c r="F848" s="5">
        <v>3378</v>
      </c>
      <c r="G848" t="b">
        <f>COUNTIF(B:B,B848)&gt;1</f>
        <v>0</v>
      </c>
      <c r="I848" t="b">
        <f>COUNTIF(E:E,E848)&gt;1</f>
        <v>0</v>
      </c>
    </row>
    <row r="849" spans="1:9" x14ac:dyDescent="0.2">
      <c r="A849" s="2" t="s">
        <v>10</v>
      </c>
      <c r="B849" s="3" t="s">
        <v>36</v>
      </c>
      <c r="C849" s="4" t="s">
        <v>21</v>
      </c>
      <c r="D849" s="4" t="str">
        <f>VLOOKUP(B849,'local electoral areas'!CC:CD,2,FALSE)</f>
        <v>Cabra – Glasnevin</v>
      </c>
      <c r="E849" s="4">
        <v>2006</v>
      </c>
      <c r="F849" s="5">
        <v>12012</v>
      </c>
      <c r="G849" t="b">
        <f>COUNTIF(B:B,B849)&gt;1</f>
        <v>0</v>
      </c>
      <c r="I849" t="b">
        <f>COUNTIF(E:E,E849)&gt;1</f>
        <v>0</v>
      </c>
    </row>
    <row r="850" spans="1:9" x14ac:dyDescent="0.2">
      <c r="A850" s="2" t="s">
        <v>10</v>
      </c>
      <c r="B850" s="3" t="s">
        <v>38</v>
      </c>
      <c r="C850" s="4" t="s">
        <v>21</v>
      </c>
      <c r="D850" s="4" t="str">
        <f>VLOOKUP(B850,'local electoral areas'!CC:CD,2,FALSE)</f>
        <v>Cabra – Glasnevin</v>
      </c>
      <c r="E850" s="4">
        <v>2007</v>
      </c>
      <c r="F850" s="5">
        <v>2834</v>
      </c>
      <c r="G850" t="b">
        <f>COUNTIF(B:B,B850)&gt;1</f>
        <v>0</v>
      </c>
      <c r="I850" t="b">
        <f>COUNTIF(E:E,E850)&gt;1</f>
        <v>0</v>
      </c>
    </row>
    <row r="851" spans="1:9" x14ac:dyDescent="0.2">
      <c r="A851" s="2" t="s">
        <v>10</v>
      </c>
      <c r="B851" s="3" t="s">
        <v>989</v>
      </c>
      <c r="C851" s="4" t="s">
        <v>21</v>
      </c>
      <c r="D851" s="4" t="str">
        <f>VLOOKUP(B851,'local electoral areas'!CC:CD,2,FALSE)</f>
        <v>Donaghmede</v>
      </c>
      <c r="E851" s="4">
        <v>2008</v>
      </c>
      <c r="F851" s="5">
        <v>5814</v>
      </c>
      <c r="G851" t="b">
        <f>COUNTIF(B:B,B851)&gt;1</f>
        <v>0</v>
      </c>
      <c r="I851" t="b">
        <f>COUNTIF(E:E,E851)&gt;1</f>
        <v>0</v>
      </c>
    </row>
    <row r="852" spans="1:9" x14ac:dyDescent="0.2">
      <c r="A852" s="2" t="s">
        <v>10</v>
      </c>
      <c r="B852" s="3" t="s">
        <v>150</v>
      </c>
      <c r="C852" s="4" t="s">
        <v>21</v>
      </c>
      <c r="D852" s="4" t="str">
        <f>VLOOKUP(B852,'local electoral areas'!CC:CD,2,FALSE)</f>
        <v>North Inner City</v>
      </c>
      <c r="E852" s="4">
        <v>2009</v>
      </c>
      <c r="F852" s="5">
        <v>3933</v>
      </c>
      <c r="G852" t="b">
        <f>COUNTIF(B:B,B852)&gt;1</f>
        <v>0</v>
      </c>
      <c r="I852" t="b">
        <f>COUNTIF(E:E,E852)&gt;1</f>
        <v>0</v>
      </c>
    </row>
    <row r="853" spans="1:9" x14ac:dyDescent="0.2">
      <c r="A853" s="2" t="s">
        <v>10</v>
      </c>
      <c r="B853" s="3" t="s">
        <v>152</v>
      </c>
      <c r="C853" s="4" t="s">
        <v>21</v>
      </c>
      <c r="D853" s="4" t="str">
        <f>VLOOKUP(B853,'local electoral areas'!CC:CD,2,FALSE)</f>
        <v>North Inner City</v>
      </c>
      <c r="E853" s="4">
        <v>2010</v>
      </c>
      <c r="F853" s="5">
        <v>4081</v>
      </c>
      <c r="G853" t="b">
        <f>COUNTIF(B:B,B853)&gt;1</f>
        <v>0</v>
      </c>
      <c r="I853" t="b">
        <f>COUNTIF(E:E,E853)&gt;1</f>
        <v>0</v>
      </c>
    </row>
    <row r="854" spans="1:9" x14ac:dyDescent="0.2">
      <c r="A854" s="2" t="s">
        <v>10</v>
      </c>
      <c r="B854" s="3" t="s">
        <v>990</v>
      </c>
      <c r="C854" s="4" t="s">
        <v>21</v>
      </c>
      <c r="D854" s="4" t="str">
        <f>VLOOKUP(B854,'local electoral areas'!CC:CD,2,FALSE)</f>
        <v>Ballymun – Finglas</v>
      </c>
      <c r="E854" s="4">
        <v>2011</v>
      </c>
      <c r="F854" s="5">
        <v>3523</v>
      </c>
      <c r="G854" t="b">
        <f>COUNTIF(B:B,B854)&gt;1</f>
        <v>0</v>
      </c>
      <c r="I854" t="b">
        <f>COUNTIF(E:E,E854)&gt;1</f>
        <v>0</v>
      </c>
    </row>
    <row r="855" spans="1:9" x14ac:dyDescent="0.2">
      <c r="A855" s="2" t="s">
        <v>10</v>
      </c>
      <c r="B855" s="3" t="s">
        <v>991</v>
      </c>
      <c r="C855" s="4" t="s">
        <v>21</v>
      </c>
      <c r="D855" s="4" t="str">
        <f>VLOOKUP(B855,'local electoral areas'!CC:CD,2,FALSE)</f>
        <v>Ballymun – Finglas</v>
      </c>
      <c r="E855" s="4">
        <v>2012</v>
      </c>
      <c r="F855" s="5">
        <v>1911</v>
      </c>
      <c r="G855" t="b">
        <f>COUNTIF(B:B,B855)&gt;1</f>
        <v>0</v>
      </c>
      <c r="I855" t="b">
        <f>COUNTIF(E:E,E855)&gt;1</f>
        <v>0</v>
      </c>
    </row>
    <row r="856" spans="1:9" x14ac:dyDescent="0.2">
      <c r="A856" s="2" t="s">
        <v>10</v>
      </c>
      <c r="B856" s="3" t="s">
        <v>992</v>
      </c>
      <c r="C856" s="4" t="s">
        <v>21</v>
      </c>
      <c r="D856" s="4" t="str">
        <f>VLOOKUP(B856,'local electoral areas'!CC:CD,2,FALSE)</f>
        <v>Ballymun – Finglas</v>
      </c>
      <c r="E856" s="4">
        <v>2013</v>
      </c>
      <c r="F856" s="5">
        <v>3652</v>
      </c>
      <c r="G856" t="b">
        <f>COUNTIF(B:B,B856)&gt;1</f>
        <v>0</v>
      </c>
      <c r="I856" t="b">
        <f>COUNTIF(E:E,E856)&gt;1</f>
        <v>0</v>
      </c>
    </row>
    <row r="857" spans="1:9" x14ac:dyDescent="0.2">
      <c r="A857" s="2" t="s">
        <v>10</v>
      </c>
      <c r="B857" s="3" t="s">
        <v>993</v>
      </c>
      <c r="C857" s="4" t="s">
        <v>21</v>
      </c>
      <c r="D857" s="4" t="str">
        <f>VLOOKUP(B857,'local electoral areas'!CC:CD,2,FALSE)</f>
        <v>Ballymun – Finglas</v>
      </c>
      <c r="E857" s="4">
        <v>2014</v>
      </c>
      <c r="F857" s="5">
        <v>2541</v>
      </c>
      <c r="G857" t="b">
        <f>COUNTIF(B:B,B857)&gt;1</f>
        <v>0</v>
      </c>
      <c r="I857" t="b">
        <f>COUNTIF(E:E,E857)&gt;1</f>
        <v>0</v>
      </c>
    </row>
    <row r="858" spans="1:9" x14ac:dyDescent="0.2">
      <c r="A858" s="2" t="s">
        <v>10</v>
      </c>
      <c r="B858" s="3" t="s">
        <v>994</v>
      </c>
      <c r="C858" s="4" t="s">
        <v>21</v>
      </c>
      <c r="D858" s="4" t="str">
        <f>VLOOKUP(B858,'local electoral areas'!CC:CD,2,FALSE)</f>
        <v>Ballymun – Finglas</v>
      </c>
      <c r="E858" s="4">
        <v>2015</v>
      </c>
      <c r="F858" s="5">
        <v>5649</v>
      </c>
      <c r="G858" t="b">
        <f>COUNTIF(B:B,B858)&gt;1</f>
        <v>0</v>
      </c>
      <c r="I858" t="b">
        <f>COUNTIF(E:E,E858)&gt;1</f>
        <v>0</v>
      </c>
    </row>
    <row r="859" spans="1:9" x14ac:dyDescent="0.2">
      <c r="A859" s="2" t="s">
        <v>10</v>
      </c>
      <c r="B859" s="3" t="s">
        <v>995</v>
      </c>
      <c r="C859" s="4" t="s">
        <v>21</v>
      </c>
      <c r="D859" s="4" t="str">
        <f>VLOOKUP(B859,'local electoral areas'!CC:CD,2,FALSE)</f>
        <v>Ballymun – Finglas</v>
      </c>
      <c r="E859" s="4">
        <v>2016</v>
      </c>
      <c r="F859" s="5">
        <v>4112</v>
      </c>
      <c r="G859" t="b">
        <f>COUNTIF(B:B,B859)&gt;1</f>
        <v>0</v>
      </c>
      <c r="I859" t="b">
        <f>COUNTIF(E:E,E859)&gt;1</f>
        <v>0</v>
      </c>
    </row>
    <row r="860" spans="1:9" x14ac:dyDescent="0.2">
      <c r="A860" s="2" t="s">
        <v>10</v>
      </c>
      <c r="B860" s="3" t="s">
        <v>996</v>
      </c>
      <c r="C860" s="4" t="s">
        <v>21</v>
      </c>
      <c r="D860" s="4" t="str">
        <f>VLOOKUP(B860,'local electoral areas'!CC:CD,2,FALSE)</f>
        <v>Ballymun – Finglas</v>
      </c>
      <c r="E860" s="4">
        <v>2017</v>
      </c>
      <c r="F860" s="5">
        <v>5690</v>
      </c>
      <c r="G860" t="b">
        <f>COUNTIF(B:B,B860)&gt;1</f>
        <v>0</v>
      </c>
      <c r="I860" t="b">
        <f>COUNTIF(E:E,E860)&gt;1</f>
        <v>0</v>
      </c>
    </row>
    <row r="861" spans="1:9" x14ac:dyDescent="0.2">
      <c r="A861" s="2" t="s">
        <v>10</v>
      </c>
      <c r="B861" s="3" t="s">
        <v>997</v>
      </c>
      <c r="C861" s="4" t="s">
        <v>21</v>
      </c>
      <c r="D861" s="4" t="str">
        <f>VLOOKUP(B861,'local electoral areas'!CC:CD,2,FALSE)</f>
        <v>Ballymun – Finglas</v>
      </c>
      <c r="E861" s="4">
        <v>2018</v>
      </c>
      <c r="F861" s="5">
        <v>2496</v>
      </c>
      <c r="G861" t="b">
        <f>COUNTIF(B:B,B861)&gt;1</f>
        <v>0</v>
      </c>
      <c r="I861" t="b">
        <f>COUNTIF(E:E,E861)&gt;1</f>
        <v>0</v>
      </c>
    </row>
    <row r="862" spans="1:9" x14ac:dyDescent="0.2">
      <c r="A862" s="2" t="s">
        <v>10</v>
      </c>
      <c r="B862" s="3" t="s">
        <v>998</v>
      </c>
      <c r="C862" s="4" t="s">
        <v>21</v>
      </c>
      <c r="D862" s="4" t="str">
        <f>VLOOKUP(B862,'local electoral areas'!CC:CD,2,FALSE)</f>
        <v>Ballymun – Finglas</v>
      </c>
      <c r="E862" s="4">
        <v>2019</v>
      </c>
      <c r="F862" s="5">
        <v>1677</v>
      </c>
      <c r="G862" t="b">
        <f>COUNTIF(B:B,B862)&gt;1</f>
        <v>0</v>
      </c>
      <c r="I862" t="b">
        <f>COUNTIF(E:E,E862)&gt;1</f>
        <v>0</v>
      </c>
    </row>
    <row r="863" spans="1:9" x14ac:dyDescent="0.2">
      <c r="A863" s="2" t="s">
        <v>10</v>
      </c>
      <c r="B863" s="3" t="s">
        <v>999</v>
      </c>
      <c r="C863" s="4" t="s">
        <v>21</v>
      </c>
      <c r="D863" s="4" t="str">
        <f>VLOOKUP(B863,'local electoral areas'!CC:CD,2,FALSE)</f>
        <v>Ballymun – Finglas</v>
      </c>
      <c r="E863" s="4">
        <v>2020</v>
      </c>
      <c r="F863" s="5">
        <v>2392</v>
      </c>
      <c r="G863" t="b">
        <f>COUNTIF(B:B,B863)&gt;1</f>
        <v>0</v>
      </c>
      <c r="I863" t="b">
        <f>COUNTIF(E:E,E863)&gt;1</f>
        <v>0</v>
      </c>
    </row>
    <row r="864" spans="1:9" x14ac:dyDescent="0.2">
      <c r="A864" s="2" t="s">
        <v>10</v>
      </c>
      <c r="B864" s="3" t="s">
        <v>1000</v>
      </c>
      <c r="C864" s="4" t="s">
        <v>21</v>
      </c>
      <c r="D864" s="4" t="str">
        <f>VLOOKUP(B864,'local electoral areas'!CC:CD,2,FALSE)</f>
        <v>Artane – Whitehall</v>
      </c>
      <c r="E864" s="4">
        <v>2021</v>
      </c>
      <c r="F864" s="5">
        <v>2664</v>
      </c>
      <c r="G864" t="b">
        <f>COUNTIF(B:B,B864)&gt;1</f>
        <v>0</v>
      </c>
      <c r="I864" t="b">
        <f>COUNTIF(E:E,E864)&gt;1</f>
        <v>0</v>
      </c>
    </row>
    <row r="865" spans="1:9" x14ac:dyDescent="0.2">
      <c r="A865" s="2" t="s">
        <v>10</v>
      </c>
      <c r="B865" s="3" t="s">
        <v>1001</v>
      </c>
      <c r="C865" s="4" t="s">
        <v>21</v>
      </c>
      <c r="D865" s="4" t="str">
        <f>VLOOKUP(B865,'local electoral areas'!CC:CD,2,FALSE)</f>
        <v>Artane – Whitehall</v>
      </c>
      <c r="E865" s="4">
        <v>2022</v>
      </c>
      <c r="F865" s="5">
        <v>5124</v>
      </c>
      <c r="G865" t="b">
        <f>COUNTIF(B:B,B865)&gt;1</f>
        <v>0</v>
      </c>
      <c r="I865" t="b">
        <f>COUNTIF(E:E,E865)&gt;1</f>
        <v>0</v>
      </c>
    </row>
    <row r="866" spans="1:9" x14ac:dyDescent="0.2">
      <c r="A866" s="2" t="s">
        <v>10</v>
      </c>
      <c r="B866" s="3" t="s">
        <v>1002</v>
      </c>
      <c r="C866" s="4" t="s">
        <v>21</v>
      </c>
      <c r="D866" s="4" t="str">
        <f>VLOOKUP(B866,'local electoral areas'!CC:CD,2,FALSE)</f>
        <v>Artane – Whitehall</v>
      </c>
      <c r="E866" s="4">
        <v>2023</v>
      </c>
      <c r="F866" s="5">
        <v>3367</v>
      </c>
      <c r="G866" t="b">
        <f>COUNTIF(B:B,B866)&gt;1</f>
        <v>0</v>
      </c>
      <c r="I866" t="b">
        <f>COUNTIF(E:E,E866)&gt;1</f>
        <v>0</v>
      </c>
    </row>
    <row r="867" spans="1:9" x14ac:dyDescent="0.2">
      <c r="A867" s="2" t="s">
        <v>10</v>
      </c>
      <c r="B867" s="3" t="s">
        <v>1003</v>
      </c>
      <c r="C867" s="4" t="s">
        <v>21</v>
      </c>
      <c r="D867" s="4" t="str">
        <f>VLOOKUP(B867,'local electoral areas'!CC:CD,2,FALSE)</f>
        <v>Clontarf</v>
      </c>
      <c r="E867" s="4">
        <v>2024</v>
      </c>
      <c r="F867" s="5">
        <v>2114</v>
      </c>
      <c r="G867" t="b">
        <f>COUNTIF(B:B,B867)&gt;1</f>
        <v>0</v>
      </c>
      <c r="I867" t="b">
        <f>COUNTIF(E:E,E867)&gt;1</f>
        <v>0</v>
      </c>
    </row>
    <row r="868" spans="1:9" x14ac:dyDescent="0.2">
      <c r="A868" s="2" t="s">
        <v>10</v>
      </c>
      <c r="B868" s="3" t="s">
        <v>1004</v>
      </c>
      <c r="C868" s="4" t="s">
        <v>21</v>
      </c>
      <c r="D868" s="4" t="str">
        <f>VLOOKUP(B868,'local electoral areas'!CC:CD,2,FALSE)</f>
        <v>Clontarf</v>
      </c>
      <c r="E868" s="4">
        <v>2025</v>
      </c>
      <c r="F868" s="5">
        <v>1944</v>
      </c>
      <c r="G868" t="b">
        <f>COUNTIF(B:B,B868)&gt;1</f>
        <v>0</v>
      </c>
      <c r="I868" t="b">
        <f>COUNTIF(E:E,E868)&gt;1</f>
        <v>0</v>
      </c>
    </row>
    <row r="869" spans="1:9" x14ac:dyDescent="0.2">
      <c r="A869" s="2" t="s">
        <v>10</v>
      </c>
      <c r="B869" s="3" t="s">
        <v>1005</v>
      </c>
      <c r="C869" s="4" t="s">
        <v>21</v>
      </c>
      <c r="D869" s="4" t="str">
        <f>VLOOKUP(B869,'local electoral areas'!CC:CD,2,FALSE)</f>
        <v>Clontarf</v>
      </c>
      <c r="E869" s="4">
        <v>2026</v>
      </c>
      <c r="F869" s="5">
        <v>3854</v>
      </c>
      <c r="G869" t="b">
        <f>COUNTIF(B:B,B869)&gt;1</f>
        <v>0</v>
      </c>
      <c r="I869" t="b">
        <f>COUNTIF(E:E,E869)&gt;1</f>
        <v>0</v>
      </c>
    </row>
    <row r="870" spans="1:9" x14ac:dyDescent="0.2">
      <c r="A870" s="2" t="s">
        <v>10</v>
      </c>
      <c r="B870" s="3" t="s">
        <v>40</v>
      </c>
      <c r="C870" s="4" t="s">
        <v>21</v>
      </c>
      <c r="D870" s="4" t="str">
        <f>VLOOKUP(B870,'local electoral areas'!CC:CD,2,FALSE)</f>
        <v>Cabra – Glasnevin</v>
      </c>
      <c r="E870" s="4">
        <v>2027</v>
      </c>
      <c r="F870" s="5">
        <v>3176</v>
      </c>
      <c r="G870" t="b">
        <f>COUNTIF(B:B,B870)&gt;1</f>
        <v>0</v>
      </c>
      <c r="I870" t="b">
        <f>COUNTIF(E:E,E870)&gt;1</f>
        <v>0</v>
      </c>
    </row>
    <row r="871" spans="1:9" x14ac:dyDescent="0.2">
      <c r="A871" s="2" t="s">
        <v>10</v>
      </c>
      <c r="B871" s="3" t="s">
        <v>42</v>
      </c>
      <c r="C871" s="4" t="s">
        <v>21</v>
      </c>
      <c r="D871" s="4" t="str">
        <f>VLOOKUP(B871,'local electoral areas'!CC:CD,2,FALSE)</f>
        <v>Cabra – Glasnevin</v>
      </c>
      <c r="E871" s="4">
        <v>2028</v>
      </c>
      <c r="F871" s="5">
        <v>3572</v>
      </c>
      <c r="G871" t="b">
        <f>COUNTIF(B:B,B871)&gt;1</f>
        <v>0</v>
      </c>
      <c r="I871" t="b">
        <f>COUNTIF(E:E,E871)&gt;1</f>
        <v>0</v>
      </c>
    </row>
    <row r="872" spans="1:9" x14ac:dyDescent="0.2">
      <c r="A872" s="2" t="s">
        <v>10</v>
      </c>
      <c r="B872" s="3" t="s">
        <v>44</v>
      </c>
      <c r="C872" s="4" t="s">
        <v>21</v>
      </c>
      <c r="D872" s="4" t="str">
        <f>VLOOKUP(B872,'local electoral areas'!CC:CD,2,FALSE)</f>
        <v>Cabra – Glasnevin</v>
      </c>
      <c r="E872" s="4">
        <v>2029</v>
      </c>
      <c r="F872" s="5">
        <v>2309</v>
      </c>
      <c r="G872" t="b">
        <f>COUNTIF(B:B,B872)&gt;1</f>
        <v>0</v>
      </c>
      <c r="I872" t="b">
        <f>COUNTIF(E:E,E872)&gt;1</f>
        <v>0</v>
      </c>
    </row>
    <row r="873" spans="1:9" x14ac:dyDescent="0.2">
      <c r="A873" s="2" t="s">
        <v>10</v>
      </c>
      <c r="B873" s="3" t="s">
        <v>46</v>
      </c>
      <c r="C873" s="4" t="s">
        <v>21</v>
      </c>
      <c r="D873" s="4" t="str">
        <f>VLOOKUP(B873,'local electoral areas'!CC:CD,2,FALSE)</f>
        <v>Cabra – Glasnevin</v>
      </c>
      <c r="E873" s="4">
        <v>2030</v>
      </c>
      <c r="F873" s="5">
        <v>5676</v>
      </c>
      <c r="G873" t="b">
        <f>COUNTIF(B:B,B873)&gt;1</f>
        <v>0</v>
      </c>
      <c r="I873" t="b">
        <f>COUNTIF(E:E,E873)&gt;1</f>
        <v>0</v>
      </c>
    </row>
    <row r="874" spans="1:9" x14ac:dyDescent="0.2">
      <c r="A874" s="2" t="s">
        <v>10</v>
      </c>
      <c r="B874" s="3" t="s">
        <v>48</v>
      </c>
      <c r="C874" s="4" t="s">
        <v>21</v>
      </c>
      <c r="D874" s="4" t="str">
        <f>VLOOKUP(B874,'local electoral areas'!CC:CD,2,FALSE)</f>
        <v>Cabra – Glasnevin</v>
      </c>
      <c r="E874" s="4">
        <v>2031</v>
      </c>
      <c r="F874" s="5">
        <v>3729</v>
      </c>
      <c r="G874" t="b">
        <f>COUNTIF(B:B,B874)&gt;1</f>
        <v>0</v>
      </c>
      <c r="I874" t="b">
        <f>COUNTIF(E:E,E874)&gt;1</f>
        <v>0</v>
      </c>
    </row>
    <row r="875" spans="1:9" x14ac:dyDescent="0.2">
      <c r="A875" s="2" t="s">
        <v>10</v>
      </c>
      <c r="B875" s="3" t="s">
        <v>50</v>
      </c>
      <c r="C875" s="4" t="s">
        <v>21</v>
      </c>
      <c r="D875" s="4" t="str">
        <f>VLOOKUP(B875,'local electoral areas'!CC:CD,2,FALSE)</f>
        <v>Cabra – Glasnevin</v>
      </c>
      <c r="E875" s="4">
        <v>2032</v>
      </c>
      <c r="F875" s="5">
        <v>4110</v>
      </c>
      <c r="G875" t="b">
        <f>COUNTIF(B:B,B875)&gt;1</f>
        <v>0</v>
      </c>
      <c r="I875" t="b">
        <f>COUNTIF(E:E,E875)&gt;1</f>
        <v>0</v>
      </c>
    </row>
    <row r="876" spans="1:9" x14ac:dyDescent="0.2">
      <c r="A876" s="2" t="s">
        <v>10</v>
      </c>
      <c r="B876" s="3" t="s">
        <v>55</v>
      </c>
      <c r="C876" s="4" t="s">
        <v>21</v>
      </c>
      <c r="D876" s="4" t="str">
        <f>VLOOKUP(B876,'local electoral areas'!CC:CD,2,FALSE)</f>
        <v>Cabra – Glasnevin</v>
      </c>
      <c r="E876" s="4">
        <v>2033</v>
      </c>
      <c r="F876" s="5">
        <v>1448</v>
      </c>
      <c r="G876" t="b">
        <f>COUNTIF(B:B,B876)&gt;1</f>
        <v>0</v>
      </c>
      <c r="I876" t="b">
        <f>COUNTIF(E:E,E876)&gt;1</f>
        <v>0</v>
      </c>
    </row>
    <row r="877" spans="1:9" x14ac:dyDescent="0.2">
      <c r="A877" s="2" t="s">
        <v>10</v>
      </c>
      <c r="B877" s="3" t="s">
        <v>58</v>
      </c>
      <c r="C877" s="4" t="s">
        <v>21</v>
      </c>
      <c r="D877" s="4" t="str">
        <f>VLOOKUP(B877,'local electoral areas'!CC:CD,2,FALSE)</f>
        <v>Cabra – Glasnevin</v>
      </c>
      <c r="E877" s="4">
        <v>2034</v>
      </c>
      <c r="F877" s="5">
        <v>2673</v>
      </c>
      <c r="G877" t="b">
        <f>COUNTIF(B:B,B877)&gt;1</f>
        <v>0</v>
      </c>
      <c r="I877" t="b">
        <f>COUNTIF(E:E,E877)&gt;1</f>
        <v>0</v>
      </c>
    </row>
    <row r="878" spans="1:9" x14ac:dyDescent="0.2">
      <c r="A878" s="2" t="s">
        <v>10</v>
      </c>
      <c r="B878" s="3" t="s">
        <v>61</v>
      </c>
      <c r="C878" s="4" t="s">
        <v>21</v>
      </c>
      <c r="D878" s="4" t="str">
        <f>VLOOKUP(B878,'local electoral areas'!CC:CD,2,FALSE)</f>
        <v>Cabra – Glasnevin</v>
      </c>
      <c r="E878" s="4">
        <v>2035</v>
      </c>
      <c r="F878" s="5">
        <v>2873</v>
      </c>
      <c r="G878" t="b">
        <f>COUNTIF(B:B,B878)&gt;1</f>
        <v>0</v>
      </c>
      <c r="I878" t="b">
        <f>COUNTIF(E:E,E878)&gt;1</f>
        <v>0</v>
      </c>
    </row>
    <row r="879" spans="1:9" x14ac:dyDescent="0.2">
      <c r="A879" s="2" t="s">
        <v>10</v>
      </c>
      <c r="B879" s="3" t="s">
        <v>64</v>
      </c>
      <c r="C879" s="4" t="s">
        <v>21</v>
      </c>
      <c r="D879" s="4" t="str">
        <f>VLOOKUP(B879,'local electoral areas'!CC:CD,2,FALSE)</f>
        <v>Cabra – Glasnevin</v>
      </c>
      <c r="E879" s="4">
        <v>2036</v>
      </c>
      <c r="F879" s="5">
        <v>2795</v>
      </c>
      <c r="G879" t="b">
        <f>COUNTIF(B:B,B879)&gt;1</f>
        <v>0</v>
      </c>
      <c r="I879" t="b">
        <f>COUNTIF(E:E,E879)&gt;1</f>
        <v>0</v>
      </c>
    </row>
    <row r="880" spans="1:9" x14ac:dyDescent="0.2">
      <c r="A880" s="2" t="s">
        <v>10</v>
      </c>
      <c r="B880" s="3" t="s">
        <v>1006</v>
      </c>
      <c r="C880" s="4" t="s">
        <v>21</v>
      </c>
      <c r="D880" s="4" t="str">
        <f>VLOOKUP(B880,'local electoral areas'!CC:CD,2,FALSE)</f>
        <v>Ballyfermot – Drimnagh</v>
      </c>
      <c r="E880" s="4">
        <v>2096</v>
      </c>
      <c r="F880" s="5">
        <v>2867</v>
      </c>
      <c r="G880" t="b">
        <f>COUNTIF(B:B,B880)&gt;1</f>
        <v>0</v>
      </c>
      <c r="I880" t="b">
        <f>COUNTIF(E:E,E880)&gt;1</f>
        <v>0</v>
      </c>
    </row>
    <row r="881" spans="1:9" x14ac:dyDescent="0.2">
      <c r="A881" s="2" t="s">
        <v>10</v>
      </c>
      <c r="B881" s="3" t="s">
        <v>1007</v>
      </c>
      <c r="C881" s="4" t="s">
        <v>21</v>
      </c>
      <c r="D881" s="4" t="str">
        <f>VLOOKUP(B881,'local electoral areas'!CC:CD,2,FALSE)</f>
        <v>Ballyfermot – Drimnagh</v>
      </c>
      <c r="E881" s="4">
        <v>2094</v>
      </c>
      <c r="F881" s="5">
        <v>3373</v>
      </c>
      <c r="G881" t="b">
        <f>COUNTIF(B:B,B881)&gt;1</f>
        <v>0</v>
      </c>
      <c r="I881" t="b">
        <f>COUNTIF(E:E,E881)&gt;1</f>
        <v>0</v>
      </c>
    </row>
    <row r="882" spans="1:9" x14ac:dyDescent="0.2">
      <c r="A882" s="2" t="s">
        <v>10</v>
      </c>
      <c r="B882" s="3" t="s">
        <v>1008</v>
      </c>
      <c r="C882" s="4" t="s">
        <v>21</v>
      </c>
      <c r="D882" s="4" t="str">
        <f>VLOOKUP(B882,'local electoral areas'!CC:CD,2,FALSE)</f>
        <v>Ballyfermot – Drimnagh</v>
      </c>
      <c r="E882" s="4">
        <v>2095</v>
      </c>
      <c r="F882" s="5">
        <v>3447</v>
      </c>
      <c r="G882" t="b">
        <f>COUNTIF(B:B,B882)&gt;1</f>
        <v>0</v>
      </c>
      <c r="I882" t="b">
        <f>COUNTIF(E:E,E882)&gt;1</f>
        <v>0</v>
      </c>
    </row>
    <row r="883" spans="1:9" x14ac:dyDescent="0.2">
      <c r="A883" s="2" t="s">
        <v>10</v>
      </c>
      <c r="B883" s="3" t="s">
        <v>1009</v>
      </c>
      <c r="C883" s="4" t="s">
        <v>21</v>
      </c>
      <c r="D883" s="4" t="str">
        <f>VLOOKUP(B883,'local electoral areas'!CC:CD,2,FALSE)</f>
        <v>Ballyfermot – Drimnagh</v>
      </c>
      <c r="E883" s="4">
        <v>2097</v>
      </c>
      <c r="F883" s="5">
        <v>4745</v>
      </c>
      <c r="G883" t="b">
        <f>COUNTIF(B:B,B883)&gt;1</f>
        <v>0</v>
      </c>
      <c r="I883" t="b">
        <f>COUNTIF(E:E,E883)&gt;1</f>
        <v>0</v>
      </c>
    </row>
    <row r="884" spans="1:9" x14ac:dyDescent="0.2">
      <c r="A884" s="2" t="s">
        <v>10</v>
      </c>
      <c r="B884" s="3" t="s">
        <v>1010</v>
      </c>
      <c r="C884" s="4" t="s">
        <v>21</v>
      </c>
      <c r="D884" s="4" t="str">
        <f>VLOOKUP(B884,'local electoral areas'!CC:CD,2,FALSE)</f>
        <v>Clontarf</v>
      </c>
      <c r="E884" s="4">
        <v>2037</v>
      </c>
      <c r="F884" s="5">
        <v>3641</v>
      </c>
      <c r="G884" t="b">
        <f>COUNTIF(B:B,B884)&gt;1</f>
        <v>0</v>
      </c>
      <c r="I884" t="b">
        <f>COUNTIF(E:E,E884)&gt;1</f>
        <v>0</v>
      </c>
    </row>
    <row r="885" spans="1:9" x14ac:dyDescent="0.2">
      <c r="A885" s="2" t="s">
        <v>10</v>
      </c>
      <c r="B885" s="3" t="s">
        <v>1011</v>
      </c>
      <c r="C885" s="4" t="s">
        <v>21</v>
      </c>
      <c r="D885" s="4" t="str">
        <f>VLOOKUP(B885,'local electoral areas'!CC:CD,2,FALSE)</f>
        <v>Clontarf</v>
      </c>
      <c r="E885" s="4">
        <v>2038</v>
      </c>
      <c r="F885" s="5">
        <v>7111</v>
      </c>
      <c r="G885" t="b">
        <f>COUNTIF(B:B,B885)&gt;1</f>
        <v>0</v>
      </c>
      <c r="I885" t="b">
        <f>COUNTIF(E:E,E885)&gt;1</f>
        <v>0</v>
      </c>
    </row>
    <row r="886" spans="1:9" x14ac:dyDescent="0.2">
      <c r="A886" s="2" t="s">
        <v>10</v>
      </c>
      <c r="B886" s="3" t="s">
        <v>1012</v>
      </c>
      <c r="C886" s="4" t="s">
        <v>21</v>
      </c>
      <c r="D886" s="4" t="str">
        <f>VLOOKUP(B886,'local electoral areas'!CC:CD,2,FALSE)</f>
        <v>Clontarf</v>
      </c>
      <c r="E886" s="4">
        <v>2039</v>
      </c>
      <c r="F886" s="5">
        <v>3190</v>
      </c>
      <c r="G886" t="b">
        <f>COUNTIF(B:B,B886)&gt;1</f>
        <v>0</v>
      </c>
      <c r="I886" t="b">
        <f>COUNTIF(E:E,E886)&gt;1</f>
        <v>0</v>
      </c>
    </row>
    <row r="887" spans="1:9" x14ac:dyDescent="0.2">
      <c r="A887" s="2" t="s">
        <v>10</v>
      </c>
      <c r="B887" s="3" t="s">
        <v>1013</v>
      </c>
      <c r="C887" s="4" t="s">
        <v>21</v>
      </c>
      <c r="D887" s="4" t="str">
        <f>VLOOKUP(B887,'local electoral areas'!CC:CD,2,FALSE)</f>
        <v>Clontarf</v>
      </c>
      <c r="E887" s="4">
        <v>2040</v>
      </c>
      <c r="F887" s="5">
        <v>2860</v>
      </c>
      <c r="G887" t="b">
        <f>COUNTIF(B:B,B887)&gt;1</f>
        <v>0</v>
      </c>
      <c r="I887" t="b">
        <f>COUNTIF(E:E,E887)&gt;1</f>
        <v>0</v>
      </c>
    </row>
    <row r="888" spans="1:9" x14ac:dyDescent="0.2">
      <c r="A888" s="2" t="s">
        <v>10</v>
      </c>
      <c r="B888" s="3" t="s">
        <v>1014</v>
      </c>
      <c r="C888" s="4" t="s">
        <v>21</v>
      </c>
      <c r="D888" s="4" t="str">
        <f>VLOOKUP(B888,'local electoral areas'!CC:CD,2,FALSE)</f>
        <v>Clontarf</v>
      </c>
      <c r="E888" s="4">
        <v>2041</v>
      </c>
      <c r="F888" s="5">
        <v>1736</v>
      </c>
      <c r="G888" t="b">
        <f>COUNTIF(B:B,B888)&gt;1</f>
        <v>0</v>
      </c>
      <c r="I888" t="b">
        <f>COUNTIF(E:E,E888)&gt;1</f>
        <v>0</v>
      </c>
    </row>
    <row r="889" spans="1:9" x14ac:dyDescent="0.2">
      <c r="A889" s="2" t="s">
        <v>10</v>
      </c>
      <c r="B889" s="3" t="s">
        <v>1015</v>
      </c>
      <c r="C889" s="4" t="s">
        <v>21</v>
      </c>
      <c r="D889" s="4" t="str">
        <f>VLOOKUP(B889,'local electoral areas'!CC:CD,2,FALSE)</f>
        <v>Clontarf</v>
      </c>
      <c r="E889" s="4">
        <v>2042</v>
      </c>
      <c r="F889" s="5">
        <v>3787</v>
      </c>
      <c r="G889" t="b">
        <f>COUNTIF(B:B,B889)&gt;1</f>
        <v>0</v>
      </c>
      <c r="I889" t="b">
        <f>COUNTIF(E:E,E889)&gt;1</f>
        <v>0</v>
      </c>
    </row>
    <row r="890" spans="1:9" x14ac:dyDescent="0.2">
      <c r="A890" s="2" t="s">
        <v>10</v>
      </c>
      <c r="B890" s="3" t="s">
        <v>1016</v>
      </c>
      <c r="C890" s="4" t="s">
        <v>21</v>
      </c>
      <c r="D890" s="4" t="str">
        <f>VLOOKUP(B890,'local electoral areas'!CC:CD,2,FALSE)</f>
        <v>Clontarf</v>
      </c>
      <c r="E890" s="4">
        <v>2043</v>
      </c>
      <c r="F890" s="5">
        <v>2425</v>
      </c>
      <c r="G890" t="b">
        <f>COUNTIF(B:B,B890)&gt;1</f>
        <v>0</v>
      </c>
      <c r="I890" t="b">
        <f>COUNTIF(E:E,E890)&gt;1</f>
        <v>0</v>
      </c>
    </row>
    <row r="891" spans="1:9" x14ac:dyDescent="0.2">
      <c r="A891" s="2" t="s">
        <v>10</v>
      </c>
      <c r="B891" s="3" t="s">
        <v>1017</v>
      </c>
      <c r="C891" s="4" t="s">
        <v>21</v>
      </c>
      <c r="D891" s="4" t="str">
        <f>VLOOKUP(B891,'local electoral areas'!CC:CD,2,FALSE)</f>
        <v>Clontarf</v>
      </c>
      <c r="E891" s="4">
        <v>2044</v>
      </c>
      <c r="F891" s="5">
        <v>4512</v>
      </c>
      <c r="G891" t="b">
        <f>COUNTIF(B:B,B891)&gt;1</f>
        <v>0</v>
      </c>
      <c r="I891" t="b">
        <f>COUNTIF(E:E,E891)&gt;1</f>
        <v>0</v>
      </c>
    </row>
    <row r="892" spans="1:9" x14ac:dyDescent="0.2">
      <c r="A892" s="2" t="s">
        <v>10</v>
      </c>
      <c r="B892" s="3" t="s">
        <v>1018</v>
      </c>
      <c r="C892" s="4" t="s">
        <v>21</v>
      </c>
      <c r="D892" s="4" t="str">
        <f>VLOOKUP(B892,'local electoral areas'!CC:CD,2,FALSE)</f>
        <v>Clontarf</v>
      </c>
      <c r="E892" s="4">
        <v>2045</v>
      </c>
      <c r="F892" s="5">
        <v>2543</v>
      </c>
      <c r="G892" t="b">
        <f>COUNTIF(B:B,B892)&gt;1</f>
        <v>0</v>
      </c>
      <c r="I892" t="b">
        <f>COUNTIF(E:E,E892)&gt;1</f>
        <v>0</v>
      </c>
    </row>
    <row r="893" spans="1:9" x14ac:dyDescent="0.2">
      <c r="A893" s="2" t="s">
        <v>10</v>
      </c>
      <c r="B893" s="3" t="s">
        <v>1019</v>
      </c>
      <c r="C893" s="4" t="s">
        <v>21</v>
      </c>
      <c r="D893" s="4" t="str">
        <f>VLOOKUP(B893,'local electoral areas'!CC:CD,2,FALSE)</f>
        <v>Clontarf</v>
      </c>
      <c r="E893" s="4">
        <v>2046</v>
      </c>
      <c r="F893" s="5">
        <v>2511</v>
      </c>
      <c r="G893" t="b">
        <f>COUNTIF(B:B,B893)&gt;1</f>
        <v>0</v>
      </c>
      <c r="I893" t="b">
        <f>COUNTIF(E:E,E893)&gt;1</f>
        <v>0</v>
      </c>
    </row>
    <row r="894" spans="1:9" x14ac:dyDescent="0.2">
      <c r="A894" s="2" t="s">
        <v>10</v>
      </c>
      <c r="B894" s="3" t="s">
        <v>1020</v>
      </c>
      <c r="C894" s="4" t="s">
        <v>21</v>
      </c>
      <c r="D894" s="4" t="str">
        <f>VLOOKUP(B894,'local electoral areas'!CC:CD,2,FALSE)</f>
        <v>Ballyfermot – Drimnagh</v>
      </c>
      <c r="E894" s="4">
        <v>2098</v>
      </c>
      <c r="F894" s="5">
        <v>3634</v>
      </c>
      <c r="G894" t="b">
        <f>COUNTIF(B:B,B894)&gt;1</f>
        <v>0</v>
      </c>
      <c r="I894" t="b">
        <f>COUNTIF(E:E,E894)&gt;1</f>
        <v>0</v>
      </c>
    </row>
    <row r="895" spans="1:9" x14ac:dyDescent="0.2">
      <c r="A895" s="2" t="s">
        <v>10</v>
      </c>
      <c r="B895" s="3" t="s">
        <v>91</v>
      </c>
      <c r="C895" s="4" t="s">
        <v>21</v>
      </c>
      <c r="D895" s="4" t="str">
        <f>VLOOKUP(B895,'local electoral areas'!CC:CD,2,FALSE)</f>
        <v>Kimmage – Rathmines</v>
      </c>
      <c r="E895" s="4">
        <v>2099</v>
      </c>
      <c r="F895" s="5">
        <v>2990</v>
      </c>
      <c r="G895" t="b">
        <f>COUNTIF(B:B,B895)&gt;1</f>
        <v>0</v>
      </c>
      <c r="I895" t="b">
        <f>COUNTIF(E:E,E895)&gt;1</f>
        <v>0</v>
      </c>
    </row>
    <row r="896" spans="1:9" x14ac:dyDescent="0.2">
      <c r="A896" s="2" t="s">
        <v>10</v>
      </c>
      <c r="B896" s="3" t="s">
        <v>94</v>
      </c>
      <c r="C896" s="4" t="s">
        <v>21</v>
      </c>
      <c r="D896" s="4" t="str">
        <f>VLOOKUP(B896,'local electoral areas'!CC:CD,2,FALSE)</f>
        <v>Kimmage – Rathmines</v>
      </c>
      <c r="E896" s="4">
        <v>2100</v>
      </c>
      <c r="F896" s="5">
        <v>2360</v>
      </c>
      <c r="G896" t="b">
        <f>COUNTIF(B:B,B896)&gt;1</f>
        <v>0</v>
      </c>
      <c r="I896" t="b">
        <f>COUNTIF(E:E,E896)&gt;1</f>
        <v>0</v>
      </c>
    </row>
    <row r="897" spans="1:9" x14ac:dyDescent="0.2">
      <c r="A897" s="2" t="s">
        <v>10</v>
      </c>
      <c r="B897" s="3" t="s">
        <v>96</v>
      </c>
      <c r="C897" s="4" t="s">
        <v>21</v>
      </c>
      <c r="D897" s="4" t="str">
        <f>VLOOKUP(B897,'local electoral areas'!CC:CD,2,FALSE)</f>
        <v>Kimmage – Rathmines</v>
      </c>
      <c r="E897" s="4">
        <v>2101</v>
      </c>
      <c r="F897" s="5">
        <v>4172</v>
      </c>
      <c r="G897" t="b">
        <f>COUNTIF(B:B,B897)&gt;1</f>
        <v>0</v>
      </c>
      <c r="I897" t="b">
        <f>COUNTIF(E:E,E897)&gt;1</f>
        <v>0</v>
      </c>
    </row>
    <row r="898" spans="1:9" x14ac:dyDescent="0.2">
      <c r="A898" s="2" t="s">
        <v>10</v>
      </c>
      <c r="B898" s="3" t="s">
        <v>1021</v>
      </c>
      <c r="C898" s="4" t="s">
        <v>21</v>
      </c>
      <c r="D898" s="4" t="str">
        <f>VLOOKUP(B898,'local electoral areas'!CC:CD,2,FALSE)</f>
        <v>Ballyfermot – Drimnagh</v>
      </c>
      <c r="E898" s="4">
        <v>2102</v>
      </c>
      <c r="F898" s="5">
        <v>2904</v>
      </c>
      <c r="G898" t="b">
        <f>COUNTIF(B:B,B898)&gt;1</f>
        <v>0</v>
      </c>
      <c r="I898" t="b">
        <f>COUNTIF(E:E,E898)&gt;1</f>
        <v>0</v>
      </c>
    </row>
    <row r="899" spans="1:9" x14ac:dyDescent="0.2">
      <c r="A899" s="2" t="s">
        <v>10</v>
      </c>
      <c r="B899" s="3" t="s">
        <v>1022</v>
      </c>
      <c r="C899" s="4" t="s">
        <v>21</v>
      </c>
      <c r="D899" s="4" t="str">
        <f>VLOOKUP(B899,'local electoral areas'!CC:CD,2,FALSE)</f>
        <v>Ballyfermot – Drimnagh</v>
      </c>
      <c r="E899" s="4">
        <v>2103</v>
      </c>
      <c r="F899" s="5">
        <v>3151</v>
      </c>
      <c r="G899" t="b">
        <f>COUNTIF(B:B,B899)&gt;1</f>
        <v>0</v>
      </c>
      <c r="I899" t="b">
        <f>COUNTIF(E:E,E899)&gt;1</f>
        <v>0</v>
      </c>
    </row>
    <row r="900" spans="1:9" x14ac:dyDescent="0.2">
      <c r="A900" s="2" t="s">
        <v>10</v>
      </c>
      <c r="B900" s="3" t="s">
        <v>1023</v>
      </c>
      <c r="C900" s="4" t="s">
        <v>21</v>
      </c>
      <c r="D900" s="4" t="str">
        <f>VLOOKUP(B900,'local electoral areas'!CC:CD,2,FALSE)</f>
        <v>Ballyfermot – Drimnagh</v>
      </c>
      <c r="E900" s="4">
        <v>2104</v>
      </c>
      <c r="F900" s="5">
        <v>2723</v>
      </c>
      <c r="G900" t="b">
        <f>COUNTIF(B:B,B900)&gt;1</f>
        <v>0</v>
      </c>
      <c r="I900" t="b">
        <f>COUNTIF(E:E,E900)&gt;1</f>
        <v>0</v>
      </c>
    </row>
    <row r="901" spans="1:9" x14ac:dyDescent="0.2">
      <c r="A901" s="2" t="s">
        <v>10</v>
      </c>
      <c r="B901" s="3" t="s">
        <v>1024</v>
      </c>
      <c r="C901" s="4" t="s">
        <v>21</v>
      </c>
      <c r="D901" s="4" t="str">
        <f>VLOOKUP(B901,'local electoral areas'!CC:CD,2,FALSE)</f>
        <v>Clontarf</v>
      </c>
      <c r="E901" s="4">
        <v>2047</v>
      </c>
      <c r="F901" s="5">
        <v>5912</v>
      </c>
      <c r="G901" t="b">
        <f>COUNTIF(B:B,B901)&gt;1</f>
        <v>0</v>
      </c>
      <c r="I901" t="b">
        <f>COUNTIF(E:E,E901)&gt;1</f>
        <v>0</v>
      </c>
    </row>
    <row r="902" spans="1:9" x14ac:dyDescent="0.2">
      <c r="A902" s="2" t="s">
        <v>10</v>
      </c>
      <c r="B902" s="3" t="s">
        <v>154</v>
      </c>
      <c r="C902" s="4" t="s">
        <v>21</v>
      </c>
      <c r="D902" s="4" t="str">
        <f>VLOOKUP(B902,'local electoral areas'!CC:CD,2,FALSE)</f>
        <v>North Inner City</v>
      </c>
      <c r="E902" s="4">
        <v>2048</v>
      </c>
      <c r="F902" s="5">
        <v>1761</v>
      </c>
      <c r="G902" t="b">
        <f>COUNTIF(B:B,B902)&gt;1</f>
        <v>0</v>
      </c>
      <c r="I902" t="b">
        <f>COUNTIF(E:E,E902)&gt;1</f>
        <v>0</v>
      </c>
    </row>
    <row r="903" spans="1:9" x14ac:dyDescent="0.2">
      <c r="A903" s="2" t="s">
        <v>10</v>
      </c>
      <c r="B903" s="3" t="s">
        <v>67</v>
      </c>
      <c r="C903" s="4" t="s">
        <v>21</v>
      </c>
      <c r="D903" s="4" t="str">
        <f>VLOOKUP(B903,'local electoral areas'!CC:CD,2,FALSE)</f>
        <v>Cabra – Glasnevin</v>
      </c>
      <c r="E903" s="4">
        <v>2049</v>
      </c>
      <c r="F903" s="5">
        <v>3336</v>
      </c>
      <c r="G903" t="b">
        <f>COUNTIF(B:B,B903)&gt;1</f>
        <v>0</v>
      </c>
      <c r="I903" t="b">
        <f>COUNTIF(E:E,E903)&gt;1</f>
        <v>0</v>
      </c>
    </row>
    <row r="904" spans="1:9" x14ac:dyDescent="0.2">
      <c r="A904" s="2" t="s">
        <v>10</v>
      </c>
      <c r="B904" s="3" t="s">
        <v>1025</v>
      </c>
      <c r="C904" s="4" t="s">
        <v>21</v>
      </c>
      <c r="D904" s="4" t="str">
        <f>VLOOKUP(B904,'local electoral areas'!CC:CD,2,FALSE)</f>
        <v>Ballyfermot – Drimnagh</v>
      </c>
      <c r="E904" s="4">
        <v>2105</v>
      </c>
      <c r="F904" s="5">
        <v>3643</v>
      </c>
      <c r="G904" t="b">
        <f>COUNTIF(B:B,B904)&gt;1</f>
        <v>0</v>
      </c>
      <c r="I904" t="b">
        <f>COUNTIF(E:E,E904)&gt;1</f>
        <v>0</v>
      </c>
    </row>
    <row r="905" spans="1:9" x14ac:dyDescent="0.2">
      <c r="A905" s="2" t="s">
        <v>10</v>
      </c>
      <c r="B905" s="3" t="s">
        <v>1026</v>
      </c>
      <c r="C905" s="4" t="s">
        <v>21</v>
      </c>
      <c r="D905" s="4" t="str">
        <f>VLOOKUP(B905,'local electoral areas'!CC:CD,2,FALSE)</f>
        <v>Donaghmede</v>
      </c>
      <c r="E905" s="4">
        <v>2050</v>
      </c>
      <c r="F905" s="5">
        <v>2832</v>
      </c>
      <c r="G905" t="b">
        <f>COUNTIF(B:B,B905)&gt;1</f>
        <v>0</v>
      </c>
      <c r="I905" t="b">
        <f>COUNTIF(E:E,E905)&gt;1</f>
        <v>0</v>
      </c>
    </row>
    <row r="906" spans="1:9" x14ac:dyDescent="0.2">
      <c r="A906" s="2" t="s">
        <v>10</v>
      </c>
      <c r="B906" s="3" t="s">
        <v>1027</v>
      </c>
      <c r="C906" s="4" t="s">
        <v>21</v>
      </c>
      <c r="D906" s="4" t="str">
        <f>VLOOKUP(B906,'local electoral areas'!CC:CD,2,FALSE)</f>
        <v>Ballymun – Finglas</v>
      </c>
      <c r="E906" s="4">
        <v>2051</v>
      </c>
      <c r="F906" s="5">
        <v>3124</v>
      </c>
      <c r="G906" t="b">
        <f>COUNTIF(B:B,B906)&gt;1</f>
        <v>0</v>
      </c>
      <c r="I906" t="b">
        <f>COUNTIF(E:E,E906)&gt;1</f>
        <v>0</v>
      </c>
    </row>
    <row r="907" spans="1:9" x14ac:dyDescent="0.2">
      <c r="A907" s="2" t="s">
        <v>10</v>
      </c>
      <c r="B907" s="3" t="s">
        <v>1028</v>
      </c>
      <c r="C907" s="4" t="s">
        <v>21</v>
      </c>
      <c r="D907" s="4" t="str">
        <f>VLOOKUP(B907,'local electoral areas'!CC:CD,2,FALSE)</f>
        <v>Ballymun – Finglas</v>
      </c>
      <c r="E907" s="4">
        <v>2052</v>
      </c>
      <c r="F907" s="5">
        <v>2893</v>
      </c>
      <c r="G907" t="b">
        <f>COUNTIF(B:B,B907)&gt;1</f>
        <v>0</v>
      </c>
      <c r="I907" t="b">
        <f>COUNTIF(E:E,E907)&gt;1</f>
        <v>0</v>
      </c>
    </row>
    <row r="908" spans="1:9" x14ac:dyDescent="0.2">
      <c r="A908" s="2" t="s">
        <v>10</v>
      </c>
      <c r="B908" s="3" t="s">
        <v>1029</v>
      </c>
      <c r="C908" s="4" t="s">
        <v>21</v>
      </c>
      <c r="D908" s="4" t="str">
        <f>VLOOKUP(B908,'local electoral areas'!CC:CD,2,FALSE)</f>
        <v>Ballymun – Finglas</v>
      </c>
      <c r="E908" s="4">
        <v>2053</v>
      </c>
      <c r="F908" s="5">
        <v>3670</v>
      </c>
      <c r="G908" t="b">
        <f>COUNTIF(B:B,B908)&gt;1</f>
        <v>0</v>
      </c>
      <c r="I908" t="b">
        <f>COUNTIF(E:E,E908)&gt;1</f>
        <v>0</v>
      </c>
    </row>
    <row r="909" spans="1:9" x14ac:dyDescent="0.2">
      <c r="A909" s="2" t="s">
        <v>10</v>
      </c>
      <c r="B909" s="3" t="s">
        <v>1030</v>
      </c>
      <c r="C909" s="4" t="s">
        <v>21</v>
      </c>
      <c r="D909" s="4" t="str">
        <f>VLOOKUP(B909,'local electoral areas'!CC:CD,2,FALSE)</f>
        <v>Ballymun – Finglas</v>
      </c>
      <c r="E909" s="4">
        <v>2054</v>
      </c>
      <c r="F909" s="5">
        <v>2891</v>
      </c>
      <c r="G909" t="b">
        <f>COUNTIF(B:B,B909)&gt;1</f>
        <v>0</v>
      </c>
      <c r="I909" t="b">
        <f>COUNTIF(E:E,E909)&gt;1</f>
        <v>0</v>
      </c>
    </row>
    <row r="910" spans="1:9" x14ac:dyDescent="0.2">
      <c r="A910" s="2" t="s">
        <v>10</v>
      </c>
      <c r="B910" s="3" t="s">
        <v>1031</v>
      </c>
      <c r="C910" s="4" t="s">
        <v>21</v>
      </c>
      <c r="D910" s="4" t="str">
        <f>VLOOKUP(B910,'local electoral areas'!CC:CD,2,FALSE)</f>
        <v>Ballymun – Finglas</v>
      </c>
      <c r="E910" s="4">
        <v>2055</v>
      </c>
      <c r="F910" s="5">
        <v>5448</v>
      </c>
      <c r="G910" t="b">
        <f>COUNTIF(B:B,B910)&gt;1</f>
        <v>0</v>
      </c>
      <c r="I910" t="b">
        <f>COUNTIF(E:E,E910)&gt;1</f>
        <v>0</v>
      </c>
    </row>
    <row r="911" spans="1:9" x14ac:dyDescent="0.2">
      <c r="A911" s="2" t="s">
        <v>10</v>
      </c>
      <c r="B911" s="3" t="s">
        <v>1032</v>
      </c>
      <c r="C911" s="4" t="s">
        <v>21</v>
      </c>
      <c r="D911" s="4" t="str">
        <f>VLOOKUP(B911,'local electoral areas'!CC:CD,2,FALSE)</f>
        <v>Ballymun – Finglas</v>
      </c>
      <c r="E911" s="4">
        <v>2056</v>
      </c>
      <c r="F911" s="5">
        <v>2506</v>
      </c>
      <c r="G911" t="b">
        <f>COUNTIF(B:B,B911)&gt;1</f>
        <v>0</v>
      </c>
      <c r="I911" t="b">
        <f>COUNTIF(E:E,E911)&gt;1</f>
        <v>0</v>
      </c>
    </row>
    <row r="912" spans="1:9" x14ac:dyDescent="0.2">
      <c r="A912" s="2" t="s">
        <v>10</v>
      </c>
      <c r="B912" s="3" t="s">
        <v>1033</v>
      </c>
      <c r="C912" s="4" t="s">
        <v>21</v>
      </c>
      <c r="D912" s="4" t="str">
        <f>VLOOKUP(B912,'local electoral areas'!CC:CD,2,FALSE)</f>
        <v>Ballymun – Finglas</v>
      </c>
      <c r="E912" s="4">
        <v>2057</v>
      </c>
      <c r="F912" s="5">
        <v>2517</v>
      </c>
      <c r="G912" t="b">
        <f>COUNTIF(B:B,B912)&gt;1</f>
        <v>0</v>
      </c>
      <c r="I912" t="b">
        <f>COUNTIF(E:E,E912)&gt;1</f>
        <v>0</v>
      </c>
    </row>
    <row r="913" spans="1:9" x14ac:dyDescent="0.2">
      <c r="A913" s="2" t="s">
        <v>10</v>
      </c>
      <c r="B913" s="3" t="s">
        <v>1034</v>
      </c>
      <c r="C913" s="4" t="s">
        <v>21</v>
      </c>
      <c r="D913" s="4" t="str">
        <f>VLOOKUP(B913,'local electoral areas'!CC:CD,2,FALSE)</f>
        <v>Clontarf</v>
      </c>
      <c r="E913" s="4">
        <v>2058</v>
      </c>
      <c r="F913" s="5">
        <v>6285</v>
      </c>
      <c r="G913" t="b">
        <f>COUNTIF(B:B,B913)&gt;1</f>
        <v>0</v>
      </c>
      <c r="I913" t="b">
        <f>COUNTIF(E:E,E913)&gt;1</f>
        <v>0</v>
      </c>
    </row>
    <row r="914" spans="1:9" x14ac:dyDescent="0.2">
      <c r="A914" s="2" t="s">
        <v>10</v>
      </c>
      <c r="B914" s="3" t="s">
        <v>1035</v>
      </c>
      <c r="C914" s="4" t="s">
        <v>21</v>
      </c>
      <c r="D914" s="4" t="str">
        <f>VLOOKUP(B914,'local electoral areas'!CC:CD,2,FALSE)</f>
        <v>Donaghmede</v>
      </c>
      <c r="E914" s="4">
        <v>2059</v>
      </c>
      <c r="F914" s="5">
        <v>12552</v>
      </c>
      <c r="G914" t="b">
        <f>COUNTIF(B:B,B914)&gt;1</f>
        <v>0</v>
      </c>
      <c r="I914" t="b">
        <f>COUNTIF(E:E,E914)&gt;1</f>
        <v>0</v>
      </c>
    </row>
    <row r="915" spans="1:9" x14ac:dyDescent="0.2">
      <c r="A915" s="2" t="s">
        <v>10</v>
      </c>
      <c r="B915" s="3" t="s">
        <v>1036</v>
      </c>
      <c r="C915" s="4" t="s">
        <v>21</v>
      </c>
      <c r="D915" s="4" t="str">
        <f>VLOOKUP(B915,'local electoral areas'!CC:CD,2,FALSE)</f>
        <v>Donaghmede</v>
      </c>
      <c r="E915" s="4">
        <v>2060</v>
      </c>
      <c r="F915" s="5">
        <v>7441</v>
      </c>
      <c r="G915" t="b">
        <f>COUNTIF(B:B,B915)&gt;1</f>
        <v>0</v>
      </c>
      <c r="I915" t="b">
        <f>COUNTIF(E:E,E915)&gt;1</f>
        <v>0</v>
      </c>
    </row>
    <row r="916" spans="1:9" x14ac:dyDescent="0.2">
      <c r="A916" s="2" t="s">
        <v>10</v>
      </c>
      <c r="B916" s="3" t="s">
        <v>1037</v>
      </c>
      <c r="C916" s="4" t="s">
        <v>21</v>
      </c>
      <c r="D916" s="4" t="str">
        <f>VLOOKUP(B916,'local electoral areas'!CC:CD,2,FALSE)</f>
        <v>Donaghmede</v>
      </c>
      <c r="E916" s="4">
        <v>2061</v>
      </c>
      <c r="F916" s="5">
        <v>3035</v>
      </c>
      <c r="G916" t="b">
        <f>COUNTIF(B:B,B916)&gt;1</f>
        <v>0</v>
      </c>
      <c r="I916" t="b">
        <f>COUNTIF(E:E,E916)&gt;1</f>
        <v>0</v>
      </c>
    </row>
    <row r="917" spans="1:9" x14ac:dyDescent="0.2">
      <c r="A917" s="2" t="s">
        <v>10</v>
      </c>
      <c r="B917" s="3" t="s">
        <v>1038</v>
      </c>
      <c r="C917" s="4" t="s">
        <v>21</v>
      </c>
      <c r="D917" s="4" t="str">
        <f>VLOOKUP(B917,'local electoral areas'!CC:CD,2,FALSE)</f>
        <v>Donaghmede</v>
      </c>
      <c r="E917" s="4">
        <v>2062</v>
      </c>
      <c r="F917" s="5">
        <v>3946</v>
      </c>
      <c r="G917" t="b">
        <f>COUNTIF(B:B,B917)&gt;1</f>
        <v>0</v>
      </c>
      <c r="I917" t="b">
        <f>COUNTIF(E:E,E917)&gt;1</f>
        <v>0</v>
      </c>
    </row>
    <row r="918" spans="1:9" x14ac:dyDescent="0.2">
      <c r="A918" s="2" t="s">
        <v>10</v>
      </c>
      <c r="B918" s="3" t="s">
        <v>1039</v>
      </c>
      <c r="C918" s="4" t="s">
        <v>21</v>
      </c>
      <c r="D918" s="4" t="str">
        <f>VLOOKUP(B918,'local electoral areas'!CC:CD,2,FALSE)</f>
        <v>Donaghmede</v>
      </c>
      <c r="E918" s="4">
        <v>2063</v>
      </c>
      <c r="F918" s="5">
        <v>2566</v>
      </c>
      <c r="G918" t="b">
        <f>COUNTIF(B:B,B918)&gt;1</f>
        <v>0</v>
      </c>
      <c r="I918" t="b">
        <f>COUNTIF(E:E,E918)&gt;1</f>
        <v>0</v>
      </c>
    </row>
    <row r="919" spans="1:9" x14ac:dyDescent="0.2">
      <c r="A919" s="2" t="s">
        <v>10</v>
      </c>
      <c r="B919" s="3" t="s">
        <v>1040</v>
      </c>
      <c r="C919" s="4" t="s">
        <v>21</v>
      </c>
      <c r="D919" s="4" t="str">
        <f>VLOOKUP(B919,'local electoral areas'!CC:CD,2,FALSE)</f>
        <v>Artane – Whitehall</v>
      </c>
      <c r="E919" s="4">
        <v>2064</v>
      </c>
      <c r="F919" s="5">
        <v>2855</v>
      </c>
      <c r="G919" t="b">
        <f>COUNTIF(B:B,B919)&gt;1</f>
        <v>0</v>
      </c>
      <c r="I919" t="b">
        <f>COUNTIF(E:E,E919)&gt;1</f>
        <v>0</v>
      </c>
    </row>
    <row r="920" spans="1:9" x14ac:dyDescent="0.2">
      <c r="A920" s="2" t="s">
        <v>10</v>
      </c>
      <c r="B920" s="3" t="s">
        <v>1041</v>
      </c>
      <c r="C920" s="4" t="s">
        <v>21</v>
      </c>
      <c r="D920" s="4" t="str">
        <f>VLOOKUP(B920,'local electoral areas'!CC:CD,2,FALSE)</f>
        <v>Clontarf</v>
      </c>
      <c r="E920" s="4">
        <v>2065</v>
      </c>
      <c r="F920" s="5">
        <v>2903</v>
      </c>
      <c r="G920" t="b">
        <f>COUNTIF(B:B,B920)&gt;1</f>
        <v>0</v>
      </c>
      <c r="I920" t="b">
        <f>COUNTIF(E:E,E920)&gt;1</f>
        <v>0</v>
      </c>
    </row>
    <row r="921" spans="1:9" x14ac:dyDescent="0.2">
      <c r="A921" s="2" t="s">
        <v>10</v>
      </c>
      <c r="B921" s="3" t="s">
        <v>1042</v>
      </c>
      <c r="C921" s="4" t="s">
        <v>21</v>
      </c>
      <c r="D921" s="4" t="str">
        <f>VLOOKUP(B921,'local electoral areas'!CC:CD,2,FALSE)</f>
        <v>Ballyfermot – Drimnagh</v>
      </c>
      <c r="E921" s="4">
        <v>2106</v>
      </c>
      <c r="F921" s="5">
        <v>2460</v>
      </c>
      <c r="G921" t="b">
        <f>COUNTIF(B:B,B921)&gt;1</f>
        <v>0</v>
      </c>
      <c r="I921" t="b">
        <f>COUNTIF(E:E,E921)&gt;1</f>
        <v>0</v>
      </c>
    </row>
    <row r="922" spans="1:9" x14ac:dyDescent="0.2">
      <c r="A922" s="2" t="s">
        <v>10</v>
      </c>
      <c r="B922" s="3" t="s">
        <v>1043</v>
      </c>
      <c r="C922" s="4" t="s">
        <v>21</v>
      </c>
      <c r="D922" s="4" t="str">
        <f>VLOOKUP(B922,'local electoral areas'!CC:CD,2,FALSE)</f>
        <v>Ballyfermot – Drimnagh</v>
      </c>
      <c r="E922" s="4">
        <v>2107</v>
      </c>
      <c r="F922" s="5">
        <v>2274</v>
      </c>
      <c r="G922" t="b">
        <f>COUNTIF(B:B,B922)&gt;1</f>
        <v>0</v>
      </c>
      <c r="I922" t="b">
        <f>COUNTIF(E:E,E922)&gt;1</f>
        <v>0</v>
      </c>
    </row>
    <row r="923" spans="1:9" x14ac:dyDescent="0.2">
      <c r="A923" s="2" t="s">
        <v>10</v>
      </c>
      <c r="B923" s="3" t="s">
        <v>71</v>
      </c>
      <c r="C923" s="4" t="s">
        <v>21</v>
      </c>
      <c r="D923" s="4" t="str">
        <f>VLOOKUP(B923,'local electoral areas'!CC:CD,2,FALSE)</f>
        <v>Cabra – Glasnevin</v>
      </c>
      <c r="E923" s="4">
        <v>2066</v>
      </c>
      <c r="F923" s="5">
        <v>4023</v>
      </c>
      <c r="G923" t="b">
        <f>COUNTIF(B:B,B923)&gt;1</f>
        <v>0</v>
      </c>
      <c r="I923" t="b">
        <f>COUNTIF(E:E,E923)&gt;1</f>
        <v>0</v>
      </c>
    </row>
    <row r="924" spans="1:9" x14ac:dyDescent="0.2">
      <c r="A924" s="2" t="s">
        <v>10</v>
      </c>
      <c r="B924" s="3" t="s">
        <v>75</v>
      </c>
      <c r="C924" s="4" t="s">
        <v>21</v>
      </c>
      <c r="D924" s="4" t="str">
        <f>VLOOKUP(B924,'local electoral areas'!CC:CD,2,FALSE)</f>
        <v>Cabra – Glasnevin</v>
      </c>
      <c r="E924" s="4">
        <v>2067</v>
      </c>
      <c r="F924" s="5">
        <v>4394</v>
      </c>
      <c r="G924" t="b">
        <f>COUNTIF(B:B,B924)&gt;1</f>
        <v>0</v>
      </c>
      <c r="I924" t="b">
        <f>COUNTIF(E:E,E924)&gt;1</f>
        <v>0</v>
      </c>
    </row>
    <row r="925" spans="1:9" x14ac:dyDescent="0.2">
      <c r="A925" s="2" t="s">
        <v>10</v>
      </c>
      <c r="B925" s="3" t="s">
        <v>156</v>
      </c>
      <c r="C925" s="4" t="s">
        <v>21</v>
      </c>
      <c r="D925" s="4" t="str">
        <f>VLOOKUP(B925,'local electoral areas'!CC:CD,2,FALSE)</f>
        <v>North Inner City</v>
      </c>
      <c r="E925" s="4">
        <v>2068</v>
      </c>
      <c r="F925" s="5">
        <v>2970</v>
      </c>
      <c r="G925" t="b">
        <f>COUNTIF(B:B,B925)&gt;1</f>
        <v>0</v>
      </c>
      <c r="I925" t="b">
        <f>COUNTIF(E:E,E925)&gt;1</f>
        <v>0</v>
      </c>
    </row>
    <row r="926" spans="1:9" x14ac:dyDescent="0.2">
      <c r="A926" s="2" t="s">
        <v>10</v>
      </c>
      <c r="B926" s="3" t="s">
        <v>1044</v>
      </c>
      <c r="C926" s="4" t="s">
        <v>21</v>
      </c>
      <c r="D926" s="4" t="str">
        <f>VLOOKUP(B926,'local electoral areas'!CC:CD,2,FALSE)</f>
        <v>Ballyfermot – Drimnagh</v>
      </c>
      <c r="E926" s="4">
        <v>2108</v>
      </c>
      <c r="F926" s="5">
        <v>2673</v>
      </c>
      <c r="G926" t="b">
        <f>COUNTIF(B:B,B926)&gt;1</f>
        <v>0</v>
      </c>
      <c r="I926" t="b">
        <f>COUNTIF(E:E,E926)&gt;1</f>
        <v>0</v>
      </c>
    </row>
    <row r="927" spans="1:9" x14ac:dyDescent="0.2">
      <c r="A927" s="2" t="s">
        <v>10</v>
      </c>
      <c r="B927" s="3" t="s">
        <v>1045</v>
      </c>
      <c r="C927" s="4" t="s">
        <v>21</v>
      </c>
      <c r="D927" s="4" t="str">
        <f>VLOOKUP(B927,'local electoral areas'!CC:CD,2,FALSE)</f>
        <v>South West Inner City</v>
      </c>
      <c r="E927" s="4">
        <v>2109</v>
      </c>
      <c r="F927" s="5">
        <v>2600</v>
      </c>
      <c r="G927" t="b">
        <f>COUNTIF(B:B,B927)&gt;1</f>
        <v>0</v>
      </c>
      <c r="I927" t="b">
        <f>COUNTIF(E:E,E927)&gt;1</f>
        <v>0</v>
      </c>
    </row>
    <row r="928" spans="1:9" x14ac:dyDescent="0.2">
      <c r="A928" s="2" t="s">
        <v>10</v>
      </c>
      <c r="B928" s="3" t="s">
        <v>1046</v>
      </c>
      <c r="C928" s="4" t="s">
        <v>21</v>
      </c>
      <c r="D928" s="4" t="str">
        <f>VLOOKUP(B928,'local electoral areas'!CC:CD,2,FALSE)</f>
        <v>South West Inner City</v>
      </c>
      <c r="E928" s="4">
        <v>2110</v>
      </c>
      <c r="F928" s="5">
        <v>4941</v>
      </c>
      <c r="G928" t="b">
        <f>COUNTIF(B:B,B928)&gt;1</f>
        <v>0</v>
      </c>
      <c r="I928" t="b">
        <f>COUNTIF(E:E,E928)&gt;1</f>
        <v>0</v>
      </c>
    </row>
    <row r="929" spans="1:9" x14ac:dyDescent="0.2">
      <c r="A929" s="2" t="s">
        <v>10</v>
      </c>
      <c r="B929" s="3" t="s">
        <v>1047</v>
      </c>
      <c r="C929" s="4" t="s">
        <v>21</v>
      </c>
      <c r="D929" s="4" t="str">
        <f>VLOOKUP(B929,'local electoral areas'!CC:CD,2,FALSE)</f>
        <v>Artane – Whitehall</v>
      </c>
      <c r="E929" s="4">
        <v>2069</v>
      </c>
      <c r="F929" s="5">
        <v>3624</v>
      </c>
      <c r="G929" t="b">
        <f>COUNTIF(B:B,B929)&gt;1</f>
        <v>0</v>
      </c>
      <c r="I929" t="b">
        <f>COUNTIF(E:E,E929)&gt;1</f>
        <v>0</v>
      </c>
    </row>
    <row r="930" spans="1:9" x14ac:dyDescent="0.2">
      <c r="A930" s="2" t="s">
        <v>10</v>
      </c>
      <c r="B930" s="3" t="s">
        <v>1048</v>
      </c>
      <c r="C930" s="4" t="s">
        <v>21</v>
      </c>
      <c r="D930" s="4" t="str">
        <f>VLOOKUP(B930,'local electoral areas'!CC:CD,2,FALSE)</f>
        <v>Artane – Whitehall</v>
      </c>
      <c r="E930" s="4">
        <v>2070</v>
      </c>
      <c r="F930" s="5">
        <v>2513</v>
      </c>
      <c r="G930" t="b">
        <f>COUNTIF(B:B,B930)&gt;1</f>
        <v>0</v>
      </c>
      <c r="I930" t="b">
        <f>COUNTIF(E:E,E930)&gt;1</f>
        <v>0</v>
      </c>
    </row>
    <row r="931" spans="1:9" x14ac:dyDescent="0.2">
      <c r="A931" s="2" t="s">
        <v>10</v>
      </c>
      <c r="B931" s="3" t="s">
        <v>1049</v>
      </c>
      <c r="C931" s="4" t="s">
        <v>21</v>
      </c>
      <c r="D931" s="4" t="str">
        <f>VLOOKUP(B931,'local electoral areas'!CC:CD,2,FALSE)</f>
        <v>Artane – Whitehall</v>
      </c>
      <c r="E931" s="4">
        <v>2071</v>
      </c>
      <c r="F931" s="5">
        <v>1375</v>
      </c>
      <c r="G931" t="b">
        <f>COUNTIF(B:B,B931)&gt;1</f>
        <v>0</v>
      </c>
      <c r="I931" t="b">
        <f>COUNTIF(E:E,E931)&gt;1</f>
        <v>0</v>
      </c>
    </row>
    <row r="932" spans="1:9" x14ac:dyDescent="0.2">
      <c r="A932" s="2" t="s">
        <v>10</v>
      </c>
      <c r="B932" s="3" t="s">
        <v>1050</v>
      </c>
      <c r="C932" s="4" t="s">
        <v>21</v>
      </c>
      <c r="D932" s="4" t="str">
        <f>VLOOKUP(B932,'local electoral areas'!CC:CD,2,FALSE)</f>
        <v>Artane – Whitehall</v>
      </c>
      <c r="E932" s="4">
        <v>2072</v>
      </c>
      <c r="F932" s="5">
        <v>2138</v>
      </c>
      <c r="G932" t="b">
        <f>COUNTIF(B:B,B932)&gt;1</f>
        <v>0</v>
      </c>
      <c r="I932" t="b">
        <f>COUNTIF(E:E,E932)&gt;1</f>
        <v>0</v>
      </c>
    </row>
    <row r="933" spans="1:9" x14ac:dyDescent="0.2">
      <c r="A933" s="2" t="s">
        <v>10</v>
      </c>
      <c r="B933" s="3" t="s">
        <v>99</v>
      </c>
      <c r="C933" s="4" t="s">
        <v>21</v>
      </c>
      <c r="D933" s="4" t="str">
        <f>VLOOKUP(B933,'local electoral areas'!CC:CD,2,FALSE)</f>
        <v>Kimmage – Rathmines</v>
      </c>
      <c r="E933" s="4">
        <v>2111</v>
      </c>
      <c r="F933" s="5">
        <v>1887</v>
      </c>
      <c r="G933" t="b">
        <f>COUNTIF(B:B,B933)&gt;1</f>
        <v>0</v>
      </c>
      <c r="I933" t="b">
        <f>COUNTIF(E:E,E933)&gt;1</f>
        <v>0</v>
      </c>
    </row>
    <row r="934" spans="1:9" x14ac:dyDescent="0.2">
      <c r="A934" s="2" t="s">
        <v>10</v>
      </c>
      <c r="B934" s="3" t="s">
        <v>101</v>
      </c>
      <c r="C934" s="4" t="s">
        <v>21</v>
      </c>
      <c r="D934" s="4" t="str">
        <f>VLOOKUP(B934,'local electoral areas'!CC:CD,2,FALSE)</f>
        <v>Kimmage – Rathmines</v>
      </c>
      <c r="E934" s="4">
        <v>2112</v>
      </c>
      <c r="F934" s="5">
        <v>3514</v>
      </c>
      <c r="G934" t="b">
        <f>COUNTIF(B:B,B934)&gt;1</f>
        <v>0</v>
      </c>
      <c r="I934" t="b">
        <f>COUNTIF(E:E,E934)&gt;1</f>
        <v>0</v>
      </c>
    </row>
    <row r="935" spans="1:9" x14ac:dyDescent="0.2">
      <c r="A935" s="2" t="s">
        <v>10</v>
      </c>
      <c r="B935" s="3" t="s">
        <v>104</v>
      </c>
      <c r="C935" s="4" t="s">
        <v>21</v>
      </c>
      <c r="D935" s="4" t="str">
        <f>VLOOKUP(B935,'local electoral areas'!CC:CD,2,FALSE)</f>
        <v>Kimmage – Rathmines</v>
      </c>
      <c r="E935" s="4">
        <v>2113</v>
      </c>
      <c r="F935" s="5">
        <v>3540</v>
      </c>
      <c r="G935" t="b">
        <f>COUNTIF(B:B,B935)&gt;1</f>
        <v>0</v>
      </c>
      <c r="I935" t="b">
        <f>COUNTIF(E:E,E935)&gt;1</f>
        <v>0</v>
      </c>
    </row>
    <row r="936" spans="1:9" x14ac:dyDescent="0.2">
      <c r="A936" s="2" t="s">
        <v>10</v>
      </c>
      <c r="B936" s="3" t="s">
        <v>108</v>
      </c>
      <c r="C936" s="4" t="s">
        <v>21</v>
      </c>
      <c r="D936" s="4" t="str">
        <f>VLOOKUP(B936,'local electoral areas'!CC:CD,2,FALSE)</f>
        <v>Kimmage – Rathmines</v>
      </c>
      <c r="E936" s="4">
        <v>2114</v>
      </c>
      <c r="F936" s="5">
        <v>2439</v>
      </c>
      <c r="G936" t="b">
        <f>COUNTIF(B:B,B936)&gt;1</f>
        <v>0</v>
      </c>
      <c r="I936" t="b">
        <f>COUNTIF(E:E,E936)&gt;1</f>
        <v>0</v>
      </c>
    </row>
    <row r="937" spans="1:9" x14ac:dyDescent="0.2">
      <c r="A937" s="2" t="s">
        <v>10</v>
      </c>
      <c r="B937" s="3" t="s">
        <v>112</v>
      </c>
      <c r="C937" s="4" t="s">
        <v>21</v>
      </c>
      <c r="D937" s="4" t="str">
        <f>VLOOKUP(B937,'local electoral areas'!CC:CD,2,FALSE)</f>
        <v>Kimmage – Rathmines</v>
      </c>
      <c r="E937" s="4">
        <v>2115</v>
      </c>
      <c r="F937" s="5">
        <v>3512</v>
      </c>
      <c r="G937" t="b">
        <f>COUNTIF(B:B,B937)&gt;1</f>
        <v>0</v>
      </c>
      <c r="I937" t="b">
        <f>COUNTIF(E:E,E937)&gt;1</f>
        <v>0</v>
      </c>
    </row>
    <row r="938" spans="1:9" x14ac:dyDescent="0.2">
      <c r="A938" s="2" t="s">
        <v>10</v>
      </c>
      <c r="B938" s="3" t="s">
        <v>1051</v>
      </c>
      <c r="C938" s="4" t="s">
        <v>21</v>
      </c>
      <c r="D938" s="4" t="str">
        <f>VLOOKUP(B938,'local electoral areas'!CC:CD,2,FALSE)</f>
        <v>Ballyfermot – Drimnagh</v>
      </c>
      <c r="E938" s="4">
        <v>2116</v>
      </c>
      <c r="F938" s="5">
        <v>2556</v>
      </c>
      <c r="G938" t="b">
        <f>COUNTIF(B:B,B938)&gt;1</f>
        <v>1</v>
      </c>
      <c r="I938" t="b">
        <f>COUNTIF(E:E,E938)&gt;1</f>
        <v>0</v>
      </c>
    </row>
    <row r="939" spans="1:9" x14ac:dyDescent="0.2">
      <c r="A939" s="2" t="s">
        <v>10</v>
      </c>
      <c r="B939" s="3" t="s">
        <v>204</v>
      </c>
      <c r="C939" s="4" t="s">
        <v>21</v>
      </c>
      <c r="D939" s="4" t="str">
        <f>VLOOKUP(B939,'local electoral areas'!CC:CD,2,FALSE)</f>
        <v>South East Inner City</v>
      </c>
      <c r="E939" s="4">
        <v>2117</v>
      </c>
      <c r="F939" s="5">
        <v>4179</v>
      </c>
      <c r="G939" t="b">
        <f>COUNTIF(B:B,B939)&gt;1</f>
        <v>0</v>
      </c>
      <c r="I939" t="b">
        <f>COUNTIF(E:E,E939)&gt;1</f>
        <v>0</v>
      </c>
    </row>
    <row r="940" spans="1:9" x14ac:dyDescent="0.2">
      <c r="A940" s="2" t="s">
        <v>10</v>
      </c>
      <c r="B940" s="3" t="s">
        <v>206</v>
      </c>
      <c r="C940" s="4" t="s">
        <v>21</v>
      </c>
      <c r="D940" s="4" t="str">
        <f>VLOOKUP(B940,'local electoral areas'!CC:CD,2,FALSE)</f>
        <v>South East Inner City</v>
      </c>
      <c r="E940" s="4">
        <v>2118</v>
      </c>
      <c r="F940" s="5">
        <v>936</v>
      </c>
      <c r="G940" t="b">
        <f>COUNTIF(B:B,B940)&gt;1</f>
        <v>0</v>
      </c>
      <c r="I940" t="b">
        <f>COUNTIF(E:E,E940)&gt;1</f>
        <v>0</v>
      </c>
    </row>
    <row r="941" spans="1:9" x14ac:dyDescent="0.2">
      <c r="A941" s="2" t="s">
        <v>10</v>
      </c>
      <c r="B941" s="3" t="s">
        <v>1052</v>
      </c>
      <c r="C941" s="4" t="s">
        <v>21</v>
      </c>
      <c r="D941" s="4" t="str">
        <f>VLOOKUP(B941,'local electoral areas'!CC:CD,2,FALSE)</f>
        <v>South West Inner City</v>
      </c>
      <c r="E941" s="4">
        <v>2119</v>
      </c>
      <c r="F941" s="5">
        <v>2308</v>
      </c>
      <c r="G941" t="b">
        <f>COUNTIF(B:B,B941)&gt;1</f>
        <v>0</v>
      </c>
      <c r="I941" t="b">
        <f>COUNTIF(E:E,E941)&gt;1</f>
        <v>0</v>
      </c>
    </row>
    <row r="942" spans="1:9" x14ac:dyDescent="0.2">
      <c r="A942" s="2" t="s">
        <v>10</v>
      </c>
      <c r="B942" s="3" t="s">
        <v>1053</v>
      </c>
      <c r="C942" s="4" t="s">
        <v>21</v>
      </c>
      <c r="D942" s="4" t="str">
        <f>VLOOKUP(B942,'local electoral areas'!CC:CD,2,FALSE)</f>
        <v>South West Inner City</v>
      </c>
      <c r="E942" s="4">
        <v>2120</v>
      </c>
      <c r="F942" s="5">
        <v>3958</v>
      </c>
      <c r="G942" t="b">
        <f>COUNTIF(B:B,B942)&gt;1</f>
        <v>0</v>
      </c>
      <c r="I942" t="b">
        <f>COUNTIF(E:E,E942)&gt;1</f>
        <v>0</v>
      </c>
    </row>
    <row r="943" spans="1:9" x14ac:dyDescent="0.2">
      <c r="A943" s="2" t="s">
        <v>10</v>
      </c>
      <c r="B943" s="3" t="s">
        <v>1054</v>
      </c>
      <c r="C943" s="4" t="s">
        <v>21</v>
      </c>
      <c r="D943" s="4" t="str">
        <f>VLOOKUP(B943,'local electoral areas'!CC:CD,2,FALSE)</f>
        <v>South West Inner City</v>
      </c>
      <c r="E943" s="4">
        <v>2121</v>
      </c>
      <c r="F943" s="5">
        <v>3265</v>
      </c>
      <c r="G943" t="b">
        <f>COUNTIF(B:B,B943)&gt;1</f>
        <v>0</v>
      </c>
      <c r="I943" t="b">
        <f>COUNTIF(E:E,E943)&gt;1</f>
        <v>0</v>
      </c>
    </row>
    <row r="944" spans="1:9" x14ac:dyDescent="0.2">
      <c r="A944" s="2" t="s">
        <v>10</v>
      </c>
      <c r="B944" s="3" t="s">
        <v>1055</v>
      </c>
      <c r="C944" s="4" t="s">
        <v>21</v>
      </c>
      <c r="D944" s="4" t="str">
        <f>VLOOKUP(B944,'local electoral areas'!CC:CD,2,FALSE)</f>
        <v>South West Inner City</v>
      </c>
      <c r="E944" s="4">
        <v>2122</v>
      </c>
      <c r="F944" s="5">
        <v>2604</v>
      </c>
      <c r="G944" t="b">
        <f>COUNTIF(B:B,B944)&gt;1</f>
        <v>0</v>
      </c>
      <c r="I944" t="b">
        <f>COUNTIF(E:E,E944)&gt;1</f>
        <v>0</v>
      </c>
    </row>
    <row r="945" spans="1:9" x14ac:dyDescent="0.2">
      <c r="A945" s="2" t="s">
        <v>10</v>
      </c>
      <c r="B945" s="3" t="s">
        <v>1056</v>
      </c>
      <c r="C945" s="4" t="s">
        <v>21</v>
      </c>
      <c r="D945" s="4" t="str">
        <f>VLOOKUP(B945,'local electoral areas'!CC:CD,2,FALSE)</f>
        <v>South West Inner City</v>
      </c>
      <c r="E945" s="4">
        <v>2123</v>
      </c>
      <c r="F945" s="5">
        <v>5867</v>
      </c>
      <c r="G945" t="b">
        <f>COUNTIF(B:B,B945)&gt;1</f>
        <v>0</v>
      </c>
      <c r="I945" t="b">
        <f>COUNTIF(E:E,E945)&gt;1</f>
        <v>0</v>
      </c>
    </row>
    <row r="946" spans="1:9" x14ac:dyDescent="0.2">
      <c r="A946" s="2" t="s">
        <v>10</v>
      </c>
      <c r="B946" s="3" t="s">
        <v>1057</v>
      </c>
      <c r="C946" s="4" t="s">
        <v>21</v>
      </c>
      <c r="D946" s="4" t="str">
        <f>VLOOKUP(B946,'local electoral areas'!CC:CD,2,FALSE)</f>
        <v>South West Inner City</v>
      </c>
      <c r="E946" s="4">
        <v>2124</v>
      </c>
      <c r="F946" s="5">
        <v>2302</v>
      </c>
      <c r="G946" t="b">
        <f>COUNTIF(B:B,B946)&gt;1</f>
        <v>0</v>
      </c>
      <c r="I946" t="b">
        <f>COUNTIF(E:E,E946)&gt;1</f>
        <v>0</v>
      </c>
    </row>
    <row r="947" spans="1:9" x14ac:dyDescent="0.2">
      <c r="A947" s="2" t="s">
        <v>10</v>
      </c>
      <c r="B947" s="3" t="s">
        <v>160</v>
      </c>
      <c r="C947" s="4" t="s">
        <v>21</v>
      </c>
      <c r="D947" s="4" t="str">
        <f>VLOOKUP(B947,'local electoral areas'!CC:CD,2,FALSE)</f>
        <v>North Inner City</v>
      </c>
      <c r="E947" s="4">
        <v>2073</v>
      </c>
      <c r="F947" s="5">
        <v>6629</v>
      </c>
      <c r="G947" t="b">
        <f>COUNTIF(B:B,B947)&gt;1</f>
        <v>0</v>
      </c>
      <c r="I947" t="b">
        <f>COUNTIF(E:E,E947)&gt;1</f>
        <v>0</v>
      </c>
    </row>
    <row r="948" spans="1:9" x14ac:dyDescent="0.2">
      <c r="A948" s="2" t="s">
        <v>10</v>
      </c>
      <c r="B948" s="3" t="s">
        <v>162</v>
      </c>
      <c r="C948" s="4" t="s">
        <v>21</v>
      </c>
      <c r="D948" s="4" t="str">
        <f>VLOOKUP(B948,'local electoral areas'!CC:CD,2,FALSE)</f>
        <v>North Inner City</v>
      </c>
      <c r="E948" s="4">
        <v>2074</v>
      </c>
      <c r="F948" s="5">
        <v>4366</v>
      </c>
      <c r="G948" t="b">
        <f>COUNTIF(B:B,B948)&gt;1</f>
        <v>0</v>
      </c>
      <c r="I948" t="b">
        <f>COUNTIF(E:E,E948)&gt;1</f>
        <v>0</v>
      </c>
    </row>
    <row r="949" spans="1:9" x14ac:dyDescent="0.2">
      <c r="A949" s="2" t="s">
        <v>10</v>
      </c>
      <c r="B949" s="3" t="s">
        <v>164</v>
      </c>
      <c r="C949" s="4" t="s">
        <v>21</v>
      </c>
      <c r="D949" s="4" t="str">
        <f>VLOOKUP(B949,'local electoral areas'!CC:CD,2,FALSE)</f>
        <v>North Inner City</v>
      </c>
      <c r="E949" s="4">
        <v>2075</v>
      </c>
      <c r="F949" s="5">
        <v>4777</v>
      </c>
      <c r="G949" t="b">
        <f>COUNTIF(B:B,B949)&gt;1</f>
        <v>0</v>
      </c>
      <c r="I949" t="b">
        <f>COUNTIF(E:E,E949)&gt;1</f>
        <v>0</v>
      </c>
    </row>
    <row r="950" spans="1:9" x14ac:dyDescent="0.2">
      <c r="A950" s="2" t="s">
        <v>10</v>
      </c>
      <c r="B950" s="3" t="s">
        <v>166</v>
      </c>
      <c r="C950" s="4" t="s">
        <v>21</v>
      </c>
      <c r="D950" s="4" t="str">
        <f>VLOOKUP(B950,'local electoral areas'!CC:CD,2,FALSE)</f>
        <v>North Inner City</v>
      </c>
      <c r="E950" s="4">
        <v>2076</v>
      </c>
      <c r="F950" s="5">
        <v>1384</v>
      </c>
      <c r="G950" t="b">
        <f>COUNTIF(B:B,B950)&gt;1</f>
        <v>0</v>
      </c>
      <c r="I950" t="b">
        <f>COUNTIF(E:E,E950)&gt;1</f>
        <v>0</v>
      </c>
    </row>
    <row r="951" spans="1:9" x14ac:dyDescent="0.2">
      <c r="A951" s="2" t="s">
        <v>10</v>
      </c>
      <c r="B951" s="3" t="s">
        <v>168</v>
      </c>
      <c r="C951" s="4" t="s">
        <v>21</v>
      </c>
      <c r="D951" s="4" t="str">
        <f>VLOOKUP(B951,'local electoral areas'!CC:CD,2,FALSE)</f>
        <v>North Inner City</v>
      </c>
      <c r="E951" s="4">
        <v>2077</v>
      </c>
      <c r="F951" s="5">
        <v>9985</v>
      </c>
      <c r="G951" t="b">
        <f>COUNTIF(B:B,B951)&gt;1</f>
        <v>0</v>
      </c>
      <c r="I951" t="b">
        <f>COUNTIF(E:E,E951)&gt;1</f>
        <v>0</v>
      </c>
    </row>
    <row r="952" spans="1:9" x14ac:dyDescent="0.2">
      <c r="A952" s="2" t="s">
        <v>10</v>
      </c>
      <c r="B952" s="3" t="s">
        <v>170</v>
      </c>
      <c r="C952" s="4" t="s">
        <v>21</v>
      </c>
      <c r="D952" s="4" t="str">
        <f>VLOOKUP(B952,'local electoral areas'!CC:CD,2,FALSE)</f>
        <v>North Inner City</v>
      </c>
      <c r="E952" s="4">
        <v>2078</v>
      </c>
      <c r="F952" s="5">
        <v>4254</v>
      </c>
      <c r="G952" t="b">
        <f>COUNTIF(B:B,B952)&gt;1</f>
        <v>0</v>
      </c>
      <c r="I952" t="b">
        <f>COUNTIF(E:E,E952)&gt;1</f>
        <v>0</v>
      </c>
    </row>
    <row r="953" spans="1:9" x14ac:dyDescent="0.2">
      <c r="A953" s="2" t="s">
        <v>10</v>
      </c>
      <c r="B953" s="3" t="s">
        <v>208</v>
      </c>
      <c r="C953" s="4" t="s">
        <v>21</v>
      </c>
      <c r="D953" s="4" t="str">
        <f>VLOOKUP(B953,'local electoral areas'!CC:CD,2,FALSE)</f>
        <v>South East Inner City</v>
      </c>
      <c r="E953" s="4">
        <v>2125</v>
      </c>
      <c r="F953" s="5">
        <v>5022</v>
      </c>
      <c r="G953" t="b">
        <f>COUNTIF(B:B,B953)&gt;1</f>
        <v>0</v>
      </c>
      <c r="I953" t="b">
        <f>COUNTIF(E:E,E953)&gt;1</f>
        <v>0</v>
      </c>
    </row>
    <row r="954" spans="1:9" x14ac:dyDescent="0.2">
      <c r="A954" s="2" t="s">
        <v>10</v>
      </c>
      <c r="B954" s="3" t="s">
        <v>179</v>
      </c>
      <c r="C954" s="4" t="s">
        <v>21</v>
      </c>
      <c r="D954" s="4" t="str">
        <f>VLOOKUP(B954,'local electoral areas'!CC:CD,2,FALSE)</f>
        <v>Pembroke</v>
      </c>
      <c r="E954" s="4">
        <v>2126</v>
      </c>
      <c r="F954" s="5">
        <v>3842</v>
      </c>
      <c r="G954" t="b">
        <f>COUNTIF(B:B,B954)&gt;1</f>
        <v>0</v>
      </c>
      <c r="I954" t="b">
        <f>COUNTIF(E:E,E954)&gt;1</f>
        <v>0</v>
      </c>
    </row>
    <row r="955" spans="1:9" x14ac:dyDescent="0.2">
      <c r="A955" s="2" t="s">
        <v>10</v>
      </c>
      <c r="B955" s="3" t="s">
        <v>181</v>
      </c>
      <c r="C955" s="4" t="s">
        <v>21</v>
      </c>
      <c r="D955" s="4" t="str">
        <f>VLOOKUP(B955,'local electoral areas'!CC:CD,2,FALSE)</f>
        <v>Pembroke</v>
      </c>
      <c r="E955" s="4">
        <v>2127</v>
      </c>
      <c r="F955" s="5">
        <v>4154</v>
      </c>
      <c r="G955" t="b">
        <f>COUNTIF(B:B,B955)&gt;1</f>
        <v>0</v>
      </c>
      <c r="I955" t="b">
        <f>COUNTIF(E:E,E955)&gt;1</f>
        <v>0</v>
      </c>
    </row>
    <row r="956" spans="1:9" x14ac:dyDescent="0.2">
      <c r="A956" s="2" t="s">
        <v>10</v>
      </c>
      <c r="B956" s="3" t="s">
        <v>183</v>
      </c>
      <c r="C956" s="4" t="s">
        <v>21</v>
      </c>
      <c r="D956" s="4" t="str">
        <f>VLOOKUP(B956,'local electoral areas'!CC:CD,2,FALSE)</f>
        <v>Pembroke</v>
      </c>
      <c r="E956" s="4">
        <v>2128</v>
      </c>
      <c r="F956" s="5">
        <v>5417</v>
      </c>
      <c r="G956" t="b">
        <f>COUNTIF(B:B,B956)&gt;1</f>
        <v>0</v>
      </c>
      <c r="I956" t="b">
        <f>COUNTIF(E:E,E956)&gt;1</f>
        <v>0</v>
      </c>
    </row>
    <row r="957" spans="1:9" x14ac:dyDescent="0.2">
      <c r="A957" s="2" t="s">
        <v>10</v>
      </c>
      <c r="B957" s="3" t="s">
        <v>185</v>
      </c>
      <c r="C957" s="4" t="s">
        <v>21</v>
      </c>
      <c r="D957" s="4" t="str">
        <f>VLOOKUP(B957,'local electoral areas'!CC:CD,2,FALSE)</f>
        <v>Pembroke</v>
      </c>
      <c r="E957" s="4">
        <v>2129</v>
      </c>
      <c r="F957" s="5">
        <v>3838</v>
      </c>
      <c r="G957" t="b">
        <f>COUNTIF(B:B,B957)&gt;1</f>
        <v>0</v>
      </c>
      <c r="I957" t="b">
        <f>COUNTIF(E:E,E957)&gt;1</f>
        <v>0</v>
      </c>
    </row>
    <row r="958" spans="1:9" x14ac:dyDescent="0.2">
      <c r="A958" s="2" t="s">
        <v>10</v>
      </c>
      <c r="B958" s="3" t="s">
        <v>210</v>
      </c>
      <c r="C958" s="4" t="s">
        <v>21</v>
      </c>
      <c r="D958" s="4" t="str">
        <f>VLOOKUP(B958,'local electoral areas'!CC:CD,2,FALSE)</f>
        <v>South East Inner City</v>
      </c>
      <c r="E958" s="4">
        <v>2130</v>
      </c>
      <c r="F958" s="5">
        <v>5139</v>
      </c>
      <c r="G958" t="b">
        <f>COUNTIF(B:B,B958)&gt;1</f>
        <v>0</v>
      </c>
      <c r="I958" t="b">
        <f>COUNTIF(E:E,E958)&gt;1</f>
        <v>0</v>
      </c>
    </row>
    <row r="959" spans="1:9" x14ac:dyDescent="0.2">
      <c r="A959" s="2" t="s">
        <v>10</v>
      </c>
      <c r="B959" s="3" t="s">
        <v>187</v>
      </c>
      <c r="C959" s="4" t="s">
        <v>21</v>
      </c>
      <c r="D959" s="4" t="str">
        <f>VLOOKUP(B959,'local electoral areas'!CC:CD,2,FALSE)</f>
        <v>Pembroke</v>
      </c>
      <c r="E959" s="4">
        <v>2131</v>
      </c>
      <c r="F959" s="5">
        <v>3174</v>
      </c>
      <c r="G959" t="b">
        <f>COUNTIF(B:B,B959)&gt;1</f>
        <v>0</v>
      </c>
      <c r="I959" t="b">
        <f>COUNTIF(E:E,E959)&gt;1</f>
        <v>0</v>
      </c>
    </row>
    <row r="960" spans="1:9" x14ac:dyDescent="0.2">
      <c r="A960" s="2" t="s">
        <v>10</v>
      </c>
      <c r="B960" s="3" t="s">
        <v>189</v>
      </c>
      <c r="C960" s="4" t="s">
        <v>21</v>
      </c>
      <c r="D960" s="4" t="str">
        <f>VLOOKUP(B960,'local electoral areas'!CC:CD,2,FALSE)</f>
        <v>Pembroke</v>
      </c>
      <c r="E960" s="4">
        <v>2132</v>
      </c>
      <c r="F960" s="5">
        <v>4461</v>
      </c>
      <c r="G960" t="b">
        <f>COUNTIF(B:B,B960)&gt;1</f>
        <v>0</v>
      </c>
      <c r="I960" t="b">
        <f>COUNTIF(E:E,E960)&gt;1</f>
        <v>0</v>
      </c>
    </row>
    <row r="961" spans="1:9" x14ac:dyDescent="0.2">
      <c r="A961" s="2" t="s">
        <v>10</v>
      </c>
      <c r="B961" s="3" t="s">
        <v>78</v>
      </c>
      <c r="C961" s="4" t="s">
        <v>21</v>
      </c>
      <c r="D961" s="4" t="str">
        <f>VLOOKUP(B961,'local electoral areas'!CC:CD,2,FALSE)</f>
        <v>Cabra – Glasnevin</v>
      </c>
      <c r="E961" s="4">
        <v>2079</v>
      </c>
      <c r="F961" s="5">
        <v>1429</v>
      </c>
      <c r="G961" t="b">
        <f>COUNTIF(B:B,B961)&gt;1</f>
        <v>0</v>
      </c>
      <c r="I961" t="b">
        <f>COUNTIF(E:E,E961)&gt;1</f>
        <v>0</v>
      </c>
    </row>
    <row r="962" spans="1:9" x14ac:dyDescent="0.2">
      <c r="A962" s="2" t="s">
        <v>10</v>
      </c>
      <c r="B962" s="3" t="s">
        <v>1058</v>
      </c>
      <c r="C962" s="4" t="s">
        <v>21</v>
      </c>
      <c r="D962" s="4" t="str">
        <f>VLOOKUP(B962,'local electoral areas'!CC:CD,2,FALSE)</f>
        <v>Artane – Whitehall</v>
      </c>
      <c r="E962" s="4">
        <v>2080</v>
      </c>
      <c r="F962" s="5">
        <v>1587</v>
      </c>
      <c r="G962" t="b">
        <f>COUNTIF(B:B,B962)&gt;1</f>
        <v>0</v>
      </c>
      <c r="I962" t="b">
        <f>COUNTIF(E:E,E962)&gt;1</f>
        <v>0</v>
      </c>
    </row>
    <row r="963" spans="1:9" x14ac:dyDescent="0.2">
      <c r="A963" s="2" t="s">
        <v>10</v>
      </c>
      <c r="B963" s="3" t="s">
        <v>1059</v>
      </c>
      <c r="C963" s="4" t="s">
        <v>21</v>
      </c>
      <c r="D963" s="4" t="str">
        <f>VLOOKUP(B963,'local electoral areas'!CC:CD,2,FALSE)</f>
        <v>Artane – Whitehall</v>
      </c>
      <c r="E963" s="4">
        <v>2081</v>
      </c>
      <c r="F963" s="5">
        <v>2612</v>
      </c>
      <c r="G963" t="b">
        <f>COUNTIF(B:B,B963)&gt;1</f>
        <v>0</v>
      </c>
      <c r="I963" t="b">
        <f>COUNTIF(E:E,E963)&gt;1</f>
        <v>0</v>
      </c>
    </row>
    <row r="964" spans="1:9" x14ac:dyDescent="0.2">
      <c r="A964" s="2" t="s">
        <v>10</v>
      </c>
      <c r="B964" s="3" t="s">
        <v>1060</v>
      </c>
      <c r="C964" s="4" t="s">
        <v>21</v>
      </c>
      <c r="D964" s="4" t="str">
        <f>VLOOKUP(B964,'local electoral areas'!CC:CD,2,FALSE)</f>
        <v>Artane – Whitehall</v>
      </c>
      <c r="E964" s="4">
        <v>2082</v>
      </c>
      <c r="F964" s="5">
        <v>4784</v>
      </c>
      <c r="G964" t="b">
        <f>COUNTIF(B:B,B964)&gt;1</f>
        <v>0</v>
      </c>
      <c r="I964" t="b">
        <f>COUNTIF(E:E,E964)&gt;1</f>
        <v>0</v>
      </c>
    </row>
    <row r="965" spans="1:9" x14ac:dyDescent="0.2">
      <c r="A965" s="2" t="s">
        <v>10</v>
      </c>
      <c r="B965" s="3" t="s">
        <v>1061</v>
      </c>
      <c r="C965" s="4" t="s">
        <v>21</v>
      </c>
      <c r="D965" s="4" t="str">
        <f>VLOOKUP(B965,'local electoral areas'!CC:CD,2,FALSE)</f>
        <v>Artane – Whitehall</v>
      </c>
      <c r="E965" s="4">
        <v>2083</v>
      </c>
      <c r="F965" s="5">
        <v>2630</v>
      </c>
      <c r="G965" t="b">
        <f>COUNTIF(B:B,B965)&gt;1</f>
        <v>0</v>
      </c>
      <c r="I965" t="b">
        <f>COUNTIF(E:E,E965)&gt;1</f>
        <v>0</v>
      </c>
    </row>
    <row r="966" spans="1:9" x14ac:dyDescent="0.2">
      <c r="A966" s="2" t="s">
        <v>10</v>
      </c>
      <c r="B966" s="3" t="s">
        <v>1062</v>
      </c>
      <c r="C966" s="4" t="s">
        <v>21</v>
      </c>
      <c r="D966" s="4" t="str">
        <f>VLOOKUP(B966,'local electoral areas'!CC:CD,2,FALSE)</f>
        <v>Artane – Whitehall</v>
      </c>
      <c r="E966" s="4">
        <v>2084</v>
      </c>
      <c r="F966" s="5">
        <v>2746</v>
      </c>
      <c r="G966" t="b">
        <f>COUNTIF(B:B,B966)&gt;1</f>
        <v>0</v>
      </c>
      <c r="I966" t="b">
        <f>COUNTIF(E:E,E966)&gt;1</f>
        <v>0</v>
      </c>
    </row>
    <row r="967" spans="1:9" x14ac:dyDescent="0.2">
      <c r="A967" s="2" t="s">
        <v>10</v>
      </c>
      <c r="B967" s="3" t="s">
        <v>1063</v>
      </c>
      <c r="C967" s="4" t="s">
        <v>21</v>
      </c>
      <c r="D967" s="4" t="str">
        <f>VLOOKUP(B967,'local electoral areas'!CC:CD,2,FALSE)</f>
        <v>Donaghmede</v>
      </c>
      <c r="E967" s="4">
        <v>2085</v>
      </c>
      <c r="F967" s="5">
        <v>2535</v>
      </c>
      <c r="G967" t="b">
        <f>COUNTIF(B:B,B967)&gt;1</f>
        <v>0</v>
      </c>
      <c r="I967" t="b">
        <f>COUNTIF(E:E,E967)&gt;1</f>
        <v>0</v>
      </c>
    </row>
    <row r="968" spans="1:9" x14ac:dyDescent="0.2">
      <c r="A968" s="2" t="s">
        <v>10</v>
      </c>
      <c r="B968" s="3" t="s">
        <v>1064</v>
      </c>
      <c r="C968" s="4" t="s">
        <v>21</v>
      </c>
      <c r="D968" s="4" t="str">
        <f>VLOOKUP(B968,'local electoral areas'!CC:CD,2,FALSE)</f>
        <v>Donaghmede</v>
      </c>
      <c r="E968" s="4">
        <v>2086</v>
      </c>
      <c r="F968" s="5">
        <v>2258</v>
      </c>
      <c r="G968" t="b">
        <f>COUNTIF(B:B,B968)&gt;1</f>
        <v>0</v>
      </c>
      <c r="I968" t="b">
        <f>COUNTIF(E:E,E968)&gt;1</f>
        <v>0</v>
      </c>
    </row>
    <row r="969" spans="1:9" x14ac:dyDescent="0.2">
      <c r="A969" s="2" t="s">
        <v>10</v>
      </c>
      <c r="B969" s="3" t="s">
        <v>1065</v>
      </c>
      <c r="C969" s="4" t="s">
        <v>21</v>
      </c>
      <c r="D969" s="4" t="str">
        <f>VLOOKUP(B969,'local electoral areas'!CC:CD,2,FALSE)</f>
        <v>Donaghmede</v>
      </c>
      <c r="E969" s="4">
        <v>2087</v>
      </c>
      <c r="F969" s="5">
        <v>3907</v>
      </c>
      <c r="G969" t="b">
        <f>COUNTIF(B:B,B969)&gt;1</f>
        <v>0</v>
      </c>
      <c r="I969" t="b">
        <f>COUNTIF(E:E,E969)&gt;1</f>
        <v>0</v>
      </c>
    </row>
    <row r="970" spans="1:9" x14ac:dyDescent="0.2">
      <c r="A970" s="2" t="s">
        <v>10</v>
      </c>
      <c r="B970" s="3" t="s">
        <v>114</v>
      </c>
      <c r="C970" s="4" t="s">
        <v>21</v>
      </c>
      <c r="D970" s="4" t="str">
        <f>VLOOKUP(B970,'local electoral areas'!CC:CD,2,FALSE)</f>
        <v>Kimmage – Rathmines</v>
      </c>
      <c r="E970" s="4">
        <v>2133</v>
      </c>
      <c r="F970" s="5">
        <v>5671</v>
      </c>
      <c r="G970" t="b">
        <f>COUNTIF(B:B,B970)&gt;1</f>
        <v>0</v>
      </c>
      <c r="I970" t="b">
        <f>COUNTIF(E:E,E970)&gt;1</f>
        <v>0</v>
      </c>
    </row>
    <row r="971" spans="1:9" x14ac:dyDescent="0.2">
      <c r="A971" s="2" t="s">
        <v>10</v>
      </c>
      <c r="B971" s="3" t="s">
        <v>191</v>
      </c>
      <c r="C971" s="4" t="s">
        <v>21</v>
      </c>
      <c r="D971" s="4" t="str">
        <f>VLOOKUP(B971,'local electoral areas'!CC:CD,2,FALSE)</f>
        <v>Pembroke</v>
      </c>
      <c r="E971" s="4">
        <v>2134</v>
      </c>
      <c r="F971" s="5">
        <v>4991</v>
      </c>
      <c r="G971" t="b">
        <f>COUNTIF(B:B,B971)&gt;1</f>
        <v>0</v>
      </c>
      <c r="I971" t="b">
        <f>COUNTIF(E:E,E971)&gt;1</f>
        <v>0</v>
      </c>
    </row>
    <row r="972" spans="1:9" x14ac:dyDescent="0.2">
      <c r="A972" s="2" t="s">
        <v>10</v>
      </c>
      <c r="B972" s="3" t="s">
        <v>193</v>
      </c>
      <c r="C972" s="4" t="s">
        <v>21</v>
      </c>
      <c r="D972" s="4" t="str">
        <f>VLOOKUP(B972,'local electoral areas'!CC:CD,2,FALSE)</f>
        <v>Pembroke</v>
      </c>
      <c r="E972" s="4">
        <v>2135</v>
      </c>
      <c r="F972" s="5">
        <v>5736</v>
      </c>
      <c r="G972" t="b">
        <f>COUNTIF(B:B,B972)&gt;1</f>
        <v>0</v>
      </c>
      <c r="I972" t="b">
        <f>COUNTIF(E:E,E972)&gt;1</f>
        <v>0</v>
      </c>
    </row>
    <row r="973" spans="1:9" x14ac:dyDescent="0.2">
      <c r="A973" s="2" t="s">
        <v>10</v>
      </c>
      <c r="B973" s="3" t="s">
        <v>195</v>
      </c>
      <c r="C973" s="4" t="s">
        <v>21</v>
      </c>
      <c r="D973" s="4" t="str">
        <f>VLOOKUP(B973,'local electoral areas'!CC:CD,2,FALSE)</f>
        <v>Pembroke</v>
      </c>
      <c r="E973" s="4">
        <v>2136</v>
      </c>
      <c r="F973" s="5">
        <v>3475</v>
      </c>
      <c r="G973" t="b">
        <f>COUNTIF(B:B,B973)&gt;1</f>
        <v>0</v>
      </c>
      <c r="I973" t="b">
        <f>COUNTIF(E:E,E973)&gt;1</f>
        <v>0</v>
      </c>
    </row>
    <row r="974" spans="1:9" x14ac:dyDescent="0.2">
      <c r="A974" s="2" t="s">
        <v>10</v>
      </c>
      <c r="B974" s="3" t="s">
        <v>197</v>
      </c>
      <c r="C974" s="4" t="s">
        <v>21</v>
      </c>
      <c r="D974" s="4" t="str">
        <f>VLOOKUP(B974,'local electoral areas'!CC:CD,2,FALSE)</f>
        <v>Pembroke</v>
      </c>
      <c r="E974" s="4">
        <v>2137</v>
      </c>
      <c r="F974" s="5">
        <v>2717</v>
      </c>
      <c r="G974" t="b">
        <f>COUNTIF(B:B,B974)&gt;1</f>
        <v>0</v>
      </c>
      <c r="I974" t="b">
        <f>COUNTIF(E:E,E974)&gt;1</f>
        <v>0</v>
      </c>
    </row>
    <row r="975" spans="1:9" x14ac:dyDescent="0.2">
      <c r="A975" s="2" t="s">
        <v>10</v>
      </c>
      <c r="B975" s="3" t="s">
        <v>116</v>
      </c>
      <c r="C975" s="4" t="s">
        <v>21</v>
      </c>
      <c r="D975" s="4" t="str">
        <f>VLOOKUP(B975,'local electoral areas'!CC:CD,2,FALSE)</f>
        <v>Kimmage – Rathmines</v>
      </c>
      <c r="E975" s="4">
        <v>2138</v>
      </c>
      <c r="F975" s="5">
        <v>5921</v>
      </c>
      <c r="G975" t="b">
        <f>COUNTIF(B:B,B975)&gt;1</f>
        <v>0</v>
      </c>
      <c r="I975" t="b">
        <f>COUNTIF(E:E,E975)&gt;1</f>
        <v>0</v>
      </c>
    </row>
    <row r="976" spans="1:9" x14ac:dyDescent="0.2">
      <c r="A976" s="2" t="s">
        <v>10</v>
      </c>
      <c r="B976" s="3" t="s">
        <v>199</v>
      </c>
      <c r="C976" s="4" t="s">
        <v>21</v>
      </c>
      <c r="D976" s="4" t="str">
        <f>VLOOKUP(B976,'local electoral areas'!CC:CD,2,FALSE)</f>
        <v>Pembroke</v>
      </c>
      <c r="E976" s="4">
        <v>2139</v>
      </c>
      <c r="F976" s="5">
        <v>3707</v>
      </c>
      <c r="G976" t="b">
        <f>COUNTIF(B:B,B976)&gt;1</f>
        <v>0</v>
      </c>
      <c r="I976" t="b">
        <f>COUNTIF(E:E,E976)&gt;1</f>
        <v>0</v>
      </c>
    </row>
    <row r="977" spans="1:9" x14ac:dyDescent="0.2">
      <c r="A977" s="2" t="s">
        <v>10</v>
      </c>
      <c r="B977" s="3" t="s">
        <v>118</v>
      </c>
      <c r="C977" s="4" t="s">
        <v>21</v>
      </c>
      <c r="D977" s="4" t="str">
        <f>VLOOKUP(B977,'local electoral areas'!CC:CD,2,FALSE)</f>
        <v>Kimmage – Rathmines</v>
      </c>
      <c r="E977" s="4">
        <v>2140</v>
      </c>
      <c r="F977" s="5">
        <v>2823</v>
      </c>
      <c r="G977" t="b">
        <f>COUNTIF(B:B,B977)&gt;1</f>
        <v>0</v>
      </c>
      <c r="I977" t="b">
        <f>COUNTIF(E:E,E977)&gt;1</f>
        <v>0</v>
      </c>
    </row>
    <row r="978" spans="1:9" x14ac:dyDescent="0.2">
      <c r="A978" s="2" t="s">
        <v>10</v>
      </c>
      <c r="B978" s="3" t="s">
        <v>122</v>
      </c>
      <c r="C978" s="4" t="s">
        <v>21</v>
      </c>
      <c r="D978" s="4" t="str">
        <f>VLOOKUP(B978,'local electoral areas'!CC:CD,2,FALSE)</f>
        <v>Kimmage – Rathmines</v>
      </c>
      <c r="E978" s="4">
        <v>2141</v>
      </c>
      <c r="F978" s="5">
        <v>3227</v>
      </c>
      <c r="G978" t="b">
        <f>COUNTIF(B:B,B978)&gt;1</f>
        <v>0</v>
      </c>
      <c r="I978" t="b">
        <f>COUNTIF(E:E,E978)&gt;1</f>
        <v>0</v>
      </c>
    </row>
    <row r="979" spans="1:9" x14ac:dyDescent="0.2">
      <c r="A979" s="2" t="s">
        <v>10</v>
      </c>
      <c r="B979" s="3" t="s">
        <v>127</v>
      </c>
      <c r="C979" s="4" t="s">
        <v>21</v>
      </c>
      <c r="D979" s="4" t="str">
        <f>VLOOKUP(B979,'local electoral areas'!CC:CD,2,FALSE)</f>
        <v>Kimmage – Rathmines</v>
      </c>
      <c r="E979" s="4">
        <v>2142</v>
      </c>
      <c r="F979" s="5">
        <v>3712</v>
      </c>
      <c r="G979" t="b">
        <f>COUNTIF(B:B,B979)&gt;1</f>
        <v>0</v>
      </c>
      <c r="I979" t="b">
        <f>COUNTIF(E:E,E979)&gt;1</f>
        <v>0</v>
      </c>
    </row>
    <row r="980" spans="1:9" x14ac:dyDescent="0.2">
      <c r="A980" s="2" t="s">
        <v>10</v>
      </c>
      <c r="B980" s="3" t="s">
        <v>129</v>
      </c>
      <c r="C980" s="4" t="s">
        <v>21</v>
      </c>
      <c r="D980" s="4" t="str">
        <f>VLOOKUP(B980,'local electoral areas'!CC:CD,2,FALSE)</f>
        <v>Kimmage – Rathmines</v>
      </c>
      <c r="E980" s="4">
        <v>2143</v>
      </c>
      <c r="F980" s="5">
        <v>2926</v>
      </c>
      <c r="G980" t="b">
        <f>COUNTIF(B:B,B980)&gt;1</f>
        <v>0</v>
      </c>
      <c r="I980" t="b">
        <f>COUNTIF(E:E,E980)&gt;1</f>
        <v>0</v>
      </c>
    </row>
    <row r="981" spans="1:9" x14ac:dyDescent="0.2">
      <c r="A981" s="2" t="s">
        <v>10</v>
      </c>
      <c r="B981" s="3" t="s">
        <v>172</v>
      </c>
      <c r="C981" s="4" t="s">
        <v>21</v>
      </c>
      <c r="D981" s="4" t="str">
        <f>VLOOKUP(B981,'local electoral areas'!CC:CD,2,FALSE)</f>
        <v>North Inner City</v>
      </c>
      <c r="E981" s="4">
        <v>2088</v>
      </c>
      <c r="F981" s="5">
        <v>6069</v>
      </c>
      <c r="G981" t="b">
        <f>COUNTIF(B:B,B981)&gt;1</f>
        <v>0</v>
      </c>
      <c r="I981" t="b">
        <f>COUNTIF(E:E,E981)&gt;1</f>
        <v>0</v>
      </c>
    </row>
    <row r="982" spans="1:9" x14ac:dyDescent="0.2">
      <c r="A982" s="2" t="s">
        <v>10</v>
      </c>
      <c r="B982" s="3" t="s">
        <v>174</v>
      </c>
      <c r="C982" s="4" t="s">
        <v>21</v>
      </c>
      <c r="D982" s="4" t="str">
        <f>VLOOKUP(B982,'local electoral areas'!CC:CD,2,FALSE)</f>
        <v>North Inner City</v>
      </c>
      <c r="E982" s="4">
        <v>2089</v>
      </c>
      <c r="F982" s="5">
        <v>4401</v>
      </c>
      <c r="G982" t="b">
        <f>COUNTIF(B:B,B982)&gt;1</f>
        <v>0</v>
      </c>
      <c r="I982" t="b">
        <f>COUNTIF(E:E,E982)&gt;1</f>
        <v>0</v>
      </c>
    </row>
    <row r="983" spans="1:9" x14ac:dyDescent="0.2">
      <c r="A983" s="2" t="s">
        <v>10</v>
      </c>
      <c r="B983" s="3" t="s">
        <v>212</v>
      </c>
      <c r="C983" s="4" t="s">
        <v>21</v>
      </c>
      <c r="D983" s="4" t="str">
        <f>VLOOKUP(B983,'local electoral areas'!CC:CD,2,FALSE)</f>
        <v>South East Inner City</v>
      </c>
      <c r="E983" s="4">
        <v>2144</v>
      </c>
      <c r="F983" s="5">
        <v>4849</v>
      </c>
      <c r="G983" t="b">
        <f>COUNTIF(B:B,B983)&gt;1</f>
        <v>0</v>
      </c>
      <c r="I983" t="b">
        <f>COUNTIF(E:E,E983)&gt;1</f>
        <v>0</v>
      </c>
    </row>
    <row r="984" spans="1:9" x14ac:dyDescent="0.2">
      <c r="A984" s="2" t="s">
        <v>10</v>
      </c>
      <c r="B984" s="3" t="s">
        <v>214</v>
      </c>
      <c r="C984" s="4" t="s">
        <v>21</v>
      </c>
      <c r="D984" s="4" t="str">
        <f>VLOOKUP(B984,'local electoral areas'!CC:CD,2,FALSE)</f>
        <v>South East Inner City</v>
      </c>
      <c r="E984" s="4">
        <v>2145</v>
      </c>
      <c r="F984" s="5">
        <v>2150</v>
      </c>
      <c r="G984" t="b">
        <f>COUNTIF(B:B,B984)&gt;1</f>
        <v>0</v>
      </c>
      <c r="I984" t="b">
        <f>COUNTIF(E:E,E984)&gt;1</f>
        <v>0</v>
      </c>
    </row>
    <row r="985" spans="1:9" x14ac:dyDescent="0.2">
      <c r="A985" s="2" t="s">
        <v>10</v>
      </c>
      <c r="B985" s="3" t="s">
        <v>216</v>
      </c>
      <c r="C985" s="4" t="s">
        <v>21</v>
      </c>
      <c r="D985" s="4" t="str">
        <f>VLOOKUP(B985,'local electoral areas'!CC:CD,2,FALSE)</f>
        <v>South East Inner City</v>
      </c>
      <c r="E985" s="4">
        <v>2147</v>
      </c>
      <c r="F985" s="5">
        <v>8345</v>
      </c>
      <c r="G985" t="b">
        <f>COUNTIF(B:B,B985)&gt;1</f>
        <v>0</v>
      </c>
      <c r="I985" t="b">
        <f>COUNTIF(E:E,E985)&gt;1</f>
        <v>0</v>
      </c>
    </row>
    <row r="986" spans="1:9" x14ac:dyDescent="0.2">
      <c r="A986" s="2" t="s">
        <v>10</v>
      </c>
      <c r="B986" s="34" t="s">
        <v>218</v>
      </c>
      <c r="C986" s="4" t="s">
        <v>21</v>
      </c>
      <c r="D986" s="4" t="str">
        <f>VLOOKUP(B986,'local electoral areas'!CC:CD,2,FALSE)</f>
        <v>South East Inner City</v>
      </c>
      <c r="E986" s="4">
        <v>2146</v>
      </c>
      <c r="F986" s="5">
        <v>5408</v>
      </c>
      <c r="G986" t="b">
        <f>COUNTIF(B:B,B986)&gt;1</f>
        <v>0</v>
      </c>
      <c r="I986" t="b">
        <f>COUNTIF(E:E,E986)&gt;1</f>
        <v>0</v>
      </c>
    </row>
    <row r="987" spans="1:9" x14ac:dyDescent="0.2">
      <c r="A987" s="2" t="s">
        <v>10</v>
      </c>
      <c r="B987" s="3" t="s">
        <v>131</v>
      </c>
      <c r="C987" s="4" t="s">
        <v>21</v>
      </c>
      <c r="D987" s="4" t="str">
        <f>VLOOKUP(B987,'local electoral areas'!CC:CD,2,FALSE)</f>
        <v>Kimmage – Rathmines</v>
      </c>
      <c r="E987" s="4">
        <v>2148</v>
      </c>
      <c r="F987" s="5">
        <v>3945</v>
      </c>
      <c r="G987" t="b">
        <f>COUNTIF(B:B,B987)&gt;1</f>
        <v>0</v>
      </c>
      <c r="I987" t="b">
        <f>COUNTIF(E:E,E987)&gt;1</f>
        <v>0</v>
      </c>
    </row>
    <row r="988" spans="1:9" x14ac:dyDescent="0.2">
      <c r="A988" s="2" t="s">
        <v>10</v>
      </c>
      <c r="B988" s="3" t="s">
        <v>133</v>
      </c>
      <c r="C988" s="4" t="s">
        <v>21</v>
      </c>
      <c r="D988" s="4" t="str">
        <f>VLOOKUP(B988,'local electoral areas'!CC:CD,2,FALSE)</f>
        <v>Kimmage – Rathmines</v>
      </c>
      <c r="E988" s="4">
        <v>2149</v>
      </c>
      <c r="F988" s="5">
        <v>3744</v>
      </c>
      <c r="G988" t="b">
        <f>COUNTIF(B:B,B988)&gt;1</f>
        <v>0</v>
      </c>
      <c r="I988" t="b">
        <f>COUNTIF(E:E,E988)&gt;1</f>
        <v>0</v>
      </c>
    </row>
    <row r="989" spans="1:9" x14ac:dyDescent="0.2">
      <c r="A989" s="2" t="s">
        <v>10</v>
      </c>
      <c r="B989" s="3" t="s">
        <v>135</v>
      </c>
      <c r="C989" s="4" t="s">
        <v>21</v>
      </c>
      <c r="D989" s="4" t="str">
        <f>VLOOKUP(B989,'local electoral areas'!CC:CD,2,FALSE)</f>
        <v>Kimmage – Rathmines</v>
      </c>
      <c r="E989" s="4">
        <v>2150</v>
      </c>
      <c r="F989" s="5">
        <v>1867</v>
      </c>
      <c r="G989" t="b">
        <f>COUNTIF(B:B,B989)&gt;1</f>
        <v>0</v>
      </c>
      <c r="I989" t="b">
        <f>COUNTIF(E:E,E989)&gt;1</f>
        <v>0</v>
      </c>
    </row>
    <row r="990" spans="1:9" x14ac:dyDescent="0.2">
      <c r="A990" s="2" t="s">
        <v>10</v>
      </c>
      <c r="B990" s="3" t="s">
        <v>137</v>
      </c>
      <c r="C990" s="4" t="s">
        <v>21</v>
      </c>
      <c r="D990" s="4" t="str">
        <f>VLOOKUP(B990,'local electoral areas'!CC:CD,2,FALSE)</f>
        <v>Kimmage – Rathmines</v>
      </c>
      <c r="E990" s="4">
        <v>2151</v>
      </c>
      <c r="F990" s="5">
        <v>777</v>
      </c>
      <c r="G990" t="b">
        <f>COUNTIF(B:B,B990)&gt;1</f>
        <v>0</v>
      </c>
      <c r="I990" t="b">
        <f>COUNTIF(E:E,E990)&gt;1</f>
        <v>0</v>
      </c>
    </row>
    <row r="991" spans="1:9" x14ac:dyDescent="0.2">
      <c r="A991" s="2" t="s">
        <v>10</v>
      </c>
      <c r="B991" s="3" t="s">
        <v>1066</v>
      </c>
      <c r="C991" s="4" t="s">
        <v>21</v>
      </c>
      <c r="D991" s="4" t="str">
        <f>VLOOKUP(B991,'local electoral areas'!CC:CD,2,FALSE)</f>
        <v>South West Inner City</v>
      </c>
      <c r="E991" s="4">
        <v>2152</v>
      </c>
      <c r="F991" s="5">
        <v>5090</v>
      </c>
      <c r="G991" t="b">
        <f>COUNTIF(B:B,B991)&gt;1</f>
        <v>0</v>
      </c>
      <c r="I991" t="b">
        <f>COUNTIF(E:E,E991)&gt;1</f>
        <v>0</v>
      </c>
    </row>
    <row r="992" spans="1:9" x14ac:dyDescent="0.2">
      <c r="A992" s="2" t="s">
        <v>10</v>
      </c>
      <c r="B992" s="3" t="s">
        <v>1067</v>
      </c>
      <c r="C992" s="4" t="s">
        <v>21</v>
      </c>
      <c r="D992" s="4" t="str">
        <f>VLOOKUP(B992,'local electoral areas'!CC:CD,2,FALSE)</f>
        <v>South West Inner City</v>
      </c>
      <c r="E992" s="4">
        <v>2153</v>
      </c>
      <c r="F992" s="5">
        <v>1858</v>
      </c>
      <c r="G992" t="b">
        <f>COUNTIF(B:B,B992)&gt;1</f>
        <v>0</v>
      </c>
      <c r="I992" t="b">
        <f>COUNTIF(E:E,E992)&gt;1</f>
        <v>0</v>
      </c>
    </row>
    <row r="993" spans="1:9" x14ac:dyDescent="0.2">
      <c r="A993" s="2" t="s">
        <v>10</v>
      </c>
      <c r="B993" s="3" t="s">
        <v>1068</v>
      </c>
      <c r="C993" s="4" t="s">
        <v>21</v>
      </c>
      <c r="D993" s="4" t="str">
        <f>VLOOKUP(B993,'local electoral areas'!CC:CD,2,FALSE)</f>
        <v>South West Inner City</v>
      </c>
      <c r="E993" s="4">
        <v>2154</v>
      </c>
      <c r="F993" s="5">
        <v>4143</v>
      </c>
      <c r="G993" t="b">
        <f>COUNTIF(B:B,B993)&gt;1</f>
        <v>0</v>
      </c>
      <c r="I993" t="b">
        <f>COUNTIF(E:E,E993)&gt;1</f>
        <v>0</v>
      </c>
    </row>
    <row r="994" spans="1:9" x14ac:dyDescent="0.2">
      <c r="A994" s="2" t="s">
        <v>10</v>
      </c>
      <c r="B994" s="3" t="s">
        <v>1069</v>
      </c>
      <c r="C994" s="4" t="s">
        <v>21</v>
      </c>
      <c r="D994" s="4" t="str">
        <f>VLOOKUP(B994,'local electoral areas'!CC:CD,2,FALSE)</f>
        <v>South West Inner City</v>
      </c>
      <c r="E994" s="4">
        <v>2155</v>
      </c>
      <c r="F994" s="5">
        <v>2403</v>
      </c>
      <c r="G994" t="b">
        <f>COUNTIF(B:B,B994)&gt;1</f>
        <v>0</v>
      </c>
      <c r="I994" t="b">
        <f>COUNTIF(E:E,E994)&gt;1</f>
        <v>0</v>
      </c>
    </row>
    <row r="995" spans="1:9" x14ac:dyDescent="0.2">
      <c r="A995" s="2" t="s">
        <v>10</v>
      </c>
      <c r="B995" s="3" t="s">
        <v>1070</v>
      </c>
      <c r="C995" s="4" t="s">
        <v>21</v>
      </c>
      <c r="D995" s="4" t="str">
        <f>VLOOKUP(B995,'local electoral areas'!CC:CD,2,FALSE)</f>
        <v>South West Inner City</v>
      </c>
      <c r="E995" s="4">
        <v>2156</v>
      </c>
      <c r="F995" s="5">
        <v>1866</v>
      </c>
      <c r="G995" t="b">
        <f>COUNTIF(B:B,B995)&gt;1</f>
        <v>0</v>
      </c>
      <c r="I995" t="b">
        <f>COUNTIF(E:E,E995)&gt;1</f>
        <v>0</v>
      </c>
    </row>
    <row r="996" spans="1:9" x14ac:dyDescent="0.2">
      <c r="A996" s="2" t="s">
        <v>10</v>
      </c>
      <c r="B996" s="3" t="s">
        <v>1071</v>
      </c>
      <c r="C996" s="4" t="s">
        <v>21</v>
      </c>
      <c r="D996" s="4" t="str">
        <f>VLOOKUP(B996,'local electoral areas'!CC:CD,2,FALSE)</f>
        <v>South West Inner City</v>
      </c>
      <c r="E996" s="4">
        <v>2157</v>
      </c>
      <c r="F996" s="5">
        <v>3438</v>
      </c>
      <c r="G996" t="b">
        <f>COUNTIF(B:B,B996)&gt;1</f>
        <v>0</v>
      </c>
      <c r="I996" t="b">
        <f>COUNTIF(E:E,E996)&gt;1</f>
        <v>0</v>
      </c>
    </row>
    <row r="997" spans="1:9" x14ac:dyDescent="0.2">
      <c r="A997" s="2" t="s">
        <v>10</v>
      </c>
      <c r="B997" s="3" t="s">
        <v>1072</v>
      </c>
      <c r="C997" s="4" t="s">
        <v>21</v>
      </c>
      <c r="D997" s="4" t="str">
        <f>VLOOKUP(B997,'local electoral areas'!CC:CD,2,FALSE)</f>
        <v>Ballyfermot – Drimnagh</v>
      </c>
      <c r="E997" s="4">
        <v>2158</v>
      </c>
      <c r="F997" s="5">
        <v>2851</v>
      </c>
      <c r="G997" t="b">
        <f>COUNTIF(B:B,B997)&gt;1</f>
        <v>0</v>
      </c>
      <c r="I997" t="b">
        <f>COUNTIF(E:E,E997)&gt;1</f>
        <v>0</v>
      </c>
    </row>
    <row r="998" spans="1:9" x14ac:dyDescent="0.2">
      <c r="A998" s="2" t="s">
        <v>10</v>
      </c>
      <c r="B998" s="3" t="s">
        <v>1073</v>
      </c>
      <c r="C998" s="4" t="s">
        <v>21</v>
      </c>
      <c r="D998" s="4" t="str">
        <f>VLOOKUP(B998,'local electoral areas'!CC:CD,2,FALSE)</f>
        <v>Ballyfermot – Drimnagh</v>
      </c>
      <c r="E998" s="4">
        <v>2159</v>
      </c>
      <c r="F998" s="5">
        <v>2027</v>
      </c>
      <c r="G998" t="b">
        <f>COUNTIF(B:B,B998)&gt;1</f>
        <v>0</v>
      </c>
      <c r="I998" t="b">
        <f>COUNTIF(E:E,E998)&gt;1</f>
        <v>0</v>
      </c>
    </row>
    <row r="999" spans="1:9" x14ac:dyDescent="0.2">
      <c r="A999" s="2" t="s">
        <v>10</v>
      </c>
      <c r="B999" s="3" t="s">
        <v>1074</v>
      </c>
      <c r="C999" s="4" t="s">
        <v>21</v>
      </c>
      <c r="D999" s="4" t="str">
        <f>VLOOKUP(B999,'local electoral areas'!CC:CD,2,FALSE)</f>
        <v>Ballyfermot – Drimnagh</v>
      </c>
      <c r="E999" s="4">
        <v>2160</v>
      </c>
      <c r="F999" s="5">
        <v>2430</v>
      </c>
      <c r="G999" t="b">
        <f>COUNTIF(B:B,B999)&gt;1</f>
        <v>0</v>
      </c>
      <c r="I999" t="b">
        <f>COUNTIF(E:E,E999)&gt;1</f>
        <v>0</v>
      </c>
    </row>
    <row r="1000" spans="1:9" x14ac:dyDescent="0.2">
      <c r="A1000" s="2" t="s">
        <v>10</v>
      </c>
      <c r="B1000" s="3" t="s">
        <v>1075</v>
      </c>
      <c r="C1000" s="4" t="s">
        <v>21</v>
      </c>
      <c r="D1000" s="4" t="str">
        <f>VLOOKUP(B1000,'local electoral areas'!CC:CD,2,FALSE)</f>
        <v>Artane – Whitehall</v>
      </c>
      <c r="E1000" s="4">
        <v>2090</v>
      </c>
      <c r="F1000" s="5">
        <v>3123</v>
      </c>
      <c r="G1000" t="b">
        <f>COUNTIF(B:B,B1000)&gt;1</f>
        <v>0</v>
      </c>
      <c r="I1000" t="b">
        <f>COUNTIF(E:E,E1000)&gt;1</f>
        <v>0</v>
      </c>
    </row>
    <row r="1001" spans="1:9" x14ac:dyDescent="0.2">
      <c r="A1001" s="2" t="s">
        <v>10</v>
      </c>
      <c r="B1001" s="3" t="s">
        <v>1076</v>
      </c>
      <c r="C1001" s="4" t="s">
        <v>21</v>
      </c>
      <c r="D1001" s="4" t="str">
        <f>VLOOKUP(B1001,'local electoral areas'!CC:CD,2,FALSE)</f>
        <v>Artane – Whitehall</v>
      </c>
      <c r="E1001" s="4">
        <v>2091</v>
      </c>
      <c r="F1001" s="5">
        <v>4319</v>
      </c>
      <c r="G1001" t="b">
        <f>COUNTIF(B:B,B1001)&gt;1</f>
        <v>0</v>
      </c>
      <c r="I1001" t="b">
        <f>COUNTIF(E:E,E1001)&gt;1</f>
        <v>0</v>
      </c>
    </row>
    <row r="1002" spans="1:9" x14ac:dyDescent="0.2">
      <c r="A1002" s="2" t="s">
        <v>10</v>
      </c>
      <c r="B1002" s="3" t="s">
        <v>1077</v>
      </c>
      <c r="C1002" s="4" t="s">
        <v>21</v>
      </c>
      <c r="D1002" s="4" t="str">
        <f>VLOOKUP(B1002,'local electoral areas'!CC:CD,2,FALSE)</f>
        <v>Artane – Whitehall</v>
      </c>
      <c r="E1002" s="4">
        <v>2092</v>
      </c>
      <c r="F1002" s="5">
        <v>2899</v>
      </c>
      <c r="G1002" t="b">
        <f>COUNTIF(B:B,B1002)&gt;1</f>
        <v>0</v>
      </c>
      <c r="I1002" t="b">
        <f>COUNTIF(E:E,E1002)&gt;1</f>
        <v>0</v>
      </c>
    </row>
    <row r="1003" spans="1:9" x14ac:dyDescent="0.2">
      <c r="A1003" s="2" t="s">
        <v>10</v>
      </c>
      <c r="B1003" s="3" t="s">
        <v>1078</v>
      </c>
      <c r="C1003" s="4" t="s">
        <v>21</v>
      </c>
      <c r="D1003" s="4" t="str">
        <f>VLOOKUP(B1003,'local electoral areas'!CC:CD,2,FALSE)</f>
        <v>Artane – Whitehall</v>
      </c>
      <c r="E1003" s="4">
        <v>2093</v>
      </c>
      <c r="F1003" s="5">
        <v>3450</v>
      </c>
      <c r="G1003" t="b">
        <f>COUNTIF(B:B,B1003)&gt;1</f>
        <v>0</v>
      </c>
      <c r="I1003" t="b">
        <f>COUNTIF(E:E,E1003)&gt;1</f>
        <v>0</v>
      </c>
    </row>
    <row r="1004" spans="1:9" x14ac:dyDescent="0.2">
      <c r="A1004" s="2" t="s">
        <v>10</v>
      </c>
      <c r="B1004" s="3" t="s">
        <v>220</v>
      </c>
      <c r="C1004" s="4" t="s">
        <v>21</v>
      </c>
      <c r="D1004" s="4" t="str">
        <f>VLOOKUP(B1004,'local electoral areas'!CC:CD,2,FALSE)</f>
        <v>South East Inner City</v>
      </c>
      <c r="E1004" s="4">
        <v>2161</v>
      </c>
      <c r="F1004" s="5">
        <v>2896</v>
      </c>
      <c r="G1004" t="b">
        <f>COUNTIF(B:B,B1004)&gt;1</f>
        <v>0</v>
      </c>
      <c r="I1004" t="b">
        <f>COUNTIF(E:E,E1004)&gt;1</f>
        <v>0</v>
      </c>
    </row>
    <row r="1005" spans="1:9" x14ac:dyDescent="0.2">
      <c r="A1005" s="2" t="s">
        <v>10</v>
      </c>
      <c r="B1005" s="3" t="s">
        <v>222</v>
      </c>
      <c r="C1005" s="4" t="s">
        <v>21</v>
      </c>
      <c r="D1005" s="4" t="str">
        <f>VLOOKUP(B1005,'local electoral areas'!CC:CD,2,FALSE)</f>
        <v>South East Inner City</v>
      </c>
      <c r="E1005" s="4">
        <v>2162</v>
      </c>
      <c r="F1005" s="5">
        <v>4125</v>
      </c>
      <c r="G1005" t="b">
        <f>COUNTIF(B:B,B1005)&gt;1</f>
        <v>0</v>
      </c>
      <c r="I1005" t="b">
        <f>COUNTIF(E:E,E1005)&gt;1</f>
        <v>0</v>
      </c>
    </row>
    <row r="1006" spans="1:9" x14ac:dyDescent="0.2">
      <c r="A1006" s="2" t="s">
        <v>10</v>
      </c>
      <c r="B1006" s="3" t="s">
        <v>1079</v>
      </c>
      <c r="C1006" s="4" t="s">
        <v>229</v>
      </c>
      <c r="D1006" s="4" t="str">
        <f>VLOOKUP(B1006,'local electoral areas'!CC:CD,2,FALSE)</f>
        <v>Swords</v>
      </c>
      <c r="E1006" s="4">
        <v>4001</v>
      </c>
      <c r="F1006" s="5">
        <v>6139</v>
      </c>
      <c r="G1006" t="b">
        <f>COUNTIF(B:B,B1006)&gt;1</f>
        <v>0</v>
      </c>
      <c r="I1006" t="b">
        <f>COUNTIF(E:E,E1006)&gt;1</f>
        <v>0</v>
      </c>
    </row>
    <row r="1007" spans="1:9" x14ac:dyDescent="0.2">
      <c r="A1007" s="2" t="s">
        <v>10</v>
      </c>
      <c r="B1007" s="3" t="s">
        <v>1080</v>
      </c>
      <c r="C1007" s="4" t="s">
        <v>229</v>
      </c>
      <c r="D1007" s="4" t="str">
        <f>VLOOKUP(B1007,'local electoral areas'!CC:CD,2,FALSE)</f>
        <v>Balbriggan</v>
      </c>
      <c r="E1007" s="4">
        <v>4002</v>
      </c>
      <c r="F1007" s="5">
        <v>19167</v>
      </c>
      <c r="G1007" t="b">
        <f>COUNTIF(B:B,B1007)&gt;1</f>
        <v>0</v>
      </c>
      <c r="I1007" t="b">
        <f>COUNTIF(E:E,E1007)&gt;1</f>
        <v>0</v>
      </c>
    </row>
    <row r="1008" spans="1:9" x14ac:dyDescent="0.2">
      <c r="A1008" s="2" t="s">
        <v>10</v>
      </c>
      <c r="B1008" s="3" t="s">
        <v>1081</v>
      </c>
      <c r="C1008" s="4" t="s">
        <v>229</v>
      </c>
      <c r="D1008" s="4" t="str">
        <f>VLOOKUP(B1008,'local electoral areas'!CC:CD,2,FALSE)</f>
        <v>Balbriggan</v>
      </c>
      <c r="E1008" s="4">
        <v>4003</v>
      </c>
      <c r="F1008" s="5">
        <v>8125</v>
      </c>
      <c r="G1008" t="b">
        <f>COUNTIF(B:B,B1008)&gt;1</f>
        <v>0</v>
      </c>
      <c r="I1008" t="b">
        <f>COUNTIF(E:E,E1008)&gt;1</f>
        <v>0</v>
      </c>
    </row>
    <row r="1009" spans="1:9" x14ac:dyDescent="0.2">
      <c r="A1009" s="2" t="s">
        <v>10</v>
      </c>
      <c r="B1009" s="3" t="s">
        <v>1082</v>
      </c>
      <c r="C1009" s="4" t="s">
        <v>229</v>
      </c>
      <c r="D1009" s="4" t="str">
        <f>VLOOKUP(B1009,'local electoral areas'!CC:CD,2,FALSE)</f>
        <v>Howth – Malahide</v>
      </c>
      <c r="E1009" s="4">
        <v>4004</v>
      </c>
      <c r="F1009" s="5">
        <v>8106</v>
      </c>
      <c r="G1009" t="b">
        <f>COUNTIF(B:B,B1009)&gt;1</f>
        <v>0</v>
      </c>
      <c r="I1009" t="b">
        <f>COUNTIF(E:E,E1009)&gt;1</f>
        <v>0</v>
      </c>
    </row>
    <row r="1010" spans="1:9" x14ac:dyDescent="0.2">
      <c r="A1010" s="2" t="s">
        <v>10</v>
      </c>
      <c r="B1010" s="3" t="s">
        <v>1083</v>
      </c>
      <c r="C1010" s="4" t="s">
        <v>229</v>
      </c>
      <c r="D1010" s="4" t="str">
        <f>VLOOKUP(B1010,'local electoral areas'!CC:CD,2,FALSE)</f>
        <v>Howth – Malahide</v>
      </c>
      <c r="E1010" s="4">
        <v>4005</v>
      </c>
      <c r="F1010" s="5">
        <v>5536</v>
      </c>
      <c r="G1010" t="b">
        <f>COUNTIF(B:B,B1010)&gt;1</f>
        <v>0</v>
      </c>
      <c r="I1010" t="b">
        <f>COUNTIF(E:E,E1010)&gt;1</f>
        <v>0</v>
      </c>
    </row>
    <row r="1011" spans="1:9" x14ac:dyDescent="0.2">
      <c r="A1011" s="2" t="s">
        <v>10</v>
      </c>
      <c r="B1011" s="3" t="s">
        <v>1084</v>
      </c>
      <c r="C1011" s="4" t="s">
        <v>229</v>
      </c>
      <c r="D1011" s="4" t="str">
        <f>VLOOKUP(B1011,'local electoral areas'!CC:CD,2,FALSE)</f>
        <v>Rush – Lusk</v>
      </c>
      <c r="E1011" s="4">
        <v>4006</v>
      </c>
      <c r="F1011" s="5">
        <v>1597</v>
      </c>
      <c r="G1011" t="b">
        <f>COUNTIF(B:B,B1011)&gt;1</f>
        <v>0</v>
      </c>
      <c r="I1011" t="b">
        <f>COUNTIF(E:E,E1011)&gt;1</f>
        <v>0</v>
      </c>
    </row>
    <row r="1012" spans="1:9" x14ac:dyDescent="0.2">
      <c r="A1012" s="2" t="s">
        <v>10</v>
      </c>
      <c r="B1012" s="3" t="s">
        <v>1085</v>
      </c>
      <c r="C1012" s="4" t="s">
        <v>229</v>
      </c>
      <c r="D1012" s="4" t="str">
        <f>VLOOKUP(B1012,'local electoral areas'!CC:CD,2,FALSE)</f>
        <v>Rush – Lusk</v>
      </c>
      <c r="E1012" s="4">
        <v>4007</v>
      </c>
      <c r="F1012" s="5">
        <v>744</v>
      </c>
      <c r="G1012" t="b">
        <f>COUNTIF(B:B,B1012)&gt;1</f>
        <v>0</v>
      </c>
      <c r="I1012" t="b">
        <f>COUNTIF(E:E,E1012)&gt;1</f>
        <v>0</v>
      </c>
    </row>
    <row r="1013" spans="1:9" x14ac:dyDescent="0.2">
      <c r="A1013" s="2" t="s">
        <v>10</v>
      </c>
      <c r="B1013" s="3" t="s">
        <v>1086</v>
      </c>
      <c r="C1013" s="4" t="s">
        <v>229</v>
      </c>
      <c r="D1013" s="4" t="str">
        <f>VLOOKUP(B1013,'local electoral areas'!CC:CD,2,FALSE)</f>
        <v>Blanchardstown – Mulhuddart</v>
      </c>
      <c r="E1013" s="4">
        <v>4008</v>
      </c>
      <c r="F1013" s="5">
        <v>6573</v>
      </c>
      <c r="G1013" t="b">
        <f>COUNTIF(B:B,B1013)&gt;1</f>
        <v>0</v>
      </c>
      <c r="I1013" t="b">
        <f>COUNTIF(E:E,E1013)&gt;1</f>
        <v>0</v>
      </c>
    </row>
    <row r="1014" spans="1:9" x14ac:dyDescent="0.2">
      <c r="A1014" s="2" t="s">
        <v>10</v>
      </c>
      <c r="B1014" s="3" t="s">
        <v>1087</v>
      </c>
      <c r="C1014" s="4" t="s">
        <v>229</v>
      </c>
      <c r="D1014" s="4" t="str">
        <f>VLOOKUP(B1014,'local electoral areas'!CC:CD,2,FALSE)</f>
        <v>Ongar</v>
      </c>
      <c r="E1014" s="4">
        <v>4009</v>
      </c>
      <c r="F1014" s="5">
        <v>43670</v>
      </c>
      <c r="G1014" t="b">
        <f>COUNTIF(B:B,B1014)&gt;1</f>
        <v>0</v>
      </c>
      <c r="I1014" t="b">
        <f>COUNTIF(E:E,E1014)&gt;1</f>
        <v>0</v>
      </c>
    </row>
    <row r="1015" spans="1:9" x14ac:dyDescent="0.2">
      <c r="A1015" s="2" t="s">
        <v>10</v>
      </c>
      <c r="B1015" s="3" t="s">
        <v>1088</v>
      </c>
      <c r="C1015" s="4" t="s">
        <v>229</v>
      </c>
      <c r="D1015" s="4" t="str">
        <f>VLOOKUP(B1015,'local electoral areas'!CC:CD,2,FALSE)</f>
        <v>Castleknock</v>
      </c>
      <c r="E1015" s="4">
        <v>4010</v>
      </c>
      <c r="F1015" s="5">
        <v>11162</v>
      </c>
      <c r="G1015" t="b">
        <f>COUNTIF(B:B,B1015)&gt;1</f>
        <v>0</v>
      </c>
      <c r="I1015" t="b">
        <f>COUNTIF(E:E,E1015)&gt;1</f>
        <v>0</v>
      </c>
    </row>
    <row r="1016" spans="1:9" x14ac:dyDescent="0.2">
      <c r="A1016" s="2" t="s">
        <v>10</v>
      </c>
      <c r="B1016" s="3" t="s">
        <v>1089</v>
      </c>
      <c r="C1016" s="4" t="s">
        <v>229</v>
      </c>
      <c r="D1016" s="4" t="str">
        <f>VLOOKUP(B1016,'local electoral areas'!CC:CD,2,FALSE)</f>
        <v>Blanchardstown – Mulhuddart</v>
      </c>
      <c r="E1016" s="4">
        <v>4011</v>
      </c>
      <c r="F1016" s="5">
        <v>3652</v>
      </c>
      <c r="G1016" t="b">
        <f>COUNTIF(B:B,B1016)&gt;1</f>
        <v>0</v>
      </c>
      <c r="I1016" t="b">
        <f>COUNTIF(E:E,E1016)&gt;1</f>
        <v>0</v>
      </c>
    </row>
    <row r="1017" spans="1:9" x14ac:dyDescent="0.2">
      <c r="A1017" s="2" t="s">
        <v>10</v>
      </c>
      <c r="B1017" s="3" t="s">
        <v>1090</v>
      </c>
      <c r="C1017" s="4" t="s">
        <v>229</v>
      </c>
      <c r="D1017" s="4" t="str">
        <f>VLOOKUP(B1017,'local electoral areas'!CC:CD,2,FALSE)</f>
        <v>Castleknock</v>
      </c>
      <c r="E1017" s="4">
        <v>4012</v>
      </c>
      <c r="F1017" s="5">
        <v>5167</v>
      </c>
      <c r="G1017" t="b">
        <f>COUNTIF(B:B,B1017)&gt;1</f>
        <v>0</v>
      </c>
      <c r="I1017" t="b">
        <f>COUNTIF(E:E,E1017)&gt;1</f>
        <v>0</v>
      </c>
    </row>
    <row r="1018" spans="1:9" x14ac:dyDescent="0.2">
      <c r="A1018" s="2" t="s">
        <v>10</v>
      </c>
      <c r="B1018" s="3" t="s">
        <v>1091</v>
      </c>
      <c r="C1018" s="4" t="s">
        <v>229</v>
      </c>
      <c r="D1018" s="4" t="str">
        <f>VLOOKUP(B1018,'local electoral areas'!CC:CD,2,FALSE)</f>
        <v>Blanchardstown – Mulhuddart</v>
      </c>
      <c r="E1018" s="4">
        <v>4013</v>
      </c>
      <c r="F1018" s="5">
        <v>4197</v>
      </c>
      <c r="G1018" t="b">
        <f>COUNTIF(B:B,B1018)&gt;1</f>
        <v>0</v>
      </c>
      <c r="I1018" t="b">
        <f>COUNTIF(E:E,E1018)&gt;1</f>
        <v>0</v>
      </c>
    </row>
    <row r="1019" spans="1:9" x14ac:dyDescent="0.2">
      <c r="A1019" s="2" t="s">
        <v>10</v>
      </c>
      <c r="B1019" s="3" t="s">
        <v>1092</v>
      </c>
      <c r="C1019" s="4" t="s">
        <v>229</v>
      </c>
      <c r="D1019" s="4" t="str">
        <f>VLOOKUP(B1019,'local electoral areas'!CC:CD,2,FALSE)</f>
        <v>Castleknock</v>
      </c>
      <c r="E1019" s="4">
        <v>4014</v>
      </c>
      <c r="F1019" s="5">
        <v>1658</v>
      </c>
      <c r="G1019" t="b">
        <f>COUNTIF(B:B,B1019)&gt;1</f>
        <v>0</v>
      </c>
      <c r="I1019" t="b">
        <f>COUNTIF(E:E,E1019)&gt;1</f>
        <v>0</v>
      </c>
    </row>
    <row r="1020" spans="1:9" x14ac:dyDescent="0.2">
      <c r="A1020" s="2" t="s">
        <v>10</v>
      </c>
      <c r="B1020" s="3" t="s">
        <v>1093</v>
      </c>
      <c r="C1020" s="4" t="s">
        <v>229</v>
      </c>
      <c r="D1020" s="4" t="str">
        <f>VLOOKUP(B1020,'local electoral areas'!CC:CD,2,FALSE)</f>
        <v>Blanchardstown – Mulhuddart</v>
      </c>
      <c r="E1020" s="4">
        <v>4015</v>
      </c>
      <c r="F1020" s="5">
        <v>3321</v>
      </c>
      <c r="G1020" t="b">
        <f>COUNTIF(B:B,B1020)&gt;1</f>
        <v>0</v>
      </c>
      <c r="I1020" t="b">
        <f>COUNTIF(E:E,E1020)&gt;1</f>
        <v>0</v>
      </c>
    </row>
    <row r="1021" spans="1:9" x14ac:dyDescent="0.2">
      <c r="A1021" s="2" t="s">
        <v>10</v>
      </c>
      <c r="B1021" s="3" t="s">
        <v>1094</v>
      </c>
      <c r="C1021" s="4" t="s">
        <v>229</v>
      </c>
      <c r="D1021" s="4" t="str">
        <f>VLOOKUP(B1021,'local electoral areas'!CC:CD,2,FALSE)</f>
        <v>Castleknock</v>
      </c>
      <c r="E1021" s="4">
        <v>4016</v>
      </c>
      <c r="F1021" s="5">
        <v>20721</v>
      </c>
      <c r="G1021" t="b">
        <f>COUNTIF(B:B,B1021)&gt;1</f>
        <v>0</v>
      </c>
      <c r="I1021" t="b">
        <f>COUNTIF(E:E,E1021)&gt;1</f>
        <v>0</v>
      </c>
    </row>
    <row r="1022" spans="1:9" x14ac:dyDescent="0.2">
      <c r="A1022" s="2" t="s">
        <v>10</v>
      </c>
      <c r="B1022" s="3" t="s">
        <v>1095</v>
      </c>
      <c r="C1022" s="4" t="s">
        <v>229</v>
      </c>
      <c r="D1022" s="4" t="str">
        <f>VLOOKUP(B1022,'local electoral areas'!CC:CD,2,FALSE)</f>
        <v>Castleknock</v>
      </c>
      <c r="E1022" s="4">
        <v>4017</v>
      </c>
      <c r="F1022" s="5">
        <v>6328</v>
      </c>
      <c r="G1022" t="b">
        <f>COUNTIF(B:B,B1022)&gt;1</f>
        <v>0</v>
      </c>
      <c r="I1022" t="b">
        <f>COUNTIF(E:E,E1022)&gt;1</f>
        <v>0</v>
      </c>
    </row>
    <row r="1023" spans="1:9" x14ac:dyDescent="0.2">
      <c r="A1023" s="2" t="s">
        <v>10</v>
      </c>
      <c r="B1023" s="3" t="s">
        <v>1096</v>
      </c>
      <c r="C1023" s="4" t="s">
        <v>229</v>
      </c>
      <c r="D1023" s="4" t="str">
        <f>VLOOKUP(B1023,'local electoral areas'!CC:CD,2,FALSE)</f>
        <v>Rush – Lusk</v>
      </c>
      <c r="E1023" s="4">
        <v>4018</v>
      </c>
      <c r="F1023" s="5">
        <v>958</v>
      </c>
      <c r="G1023" t="b">
        <f>COUNTIF(B:B,B1023)&gt;1</f>
        <v>0</v>
      </c>
      <c r="I1023" t="b">
        <f>COUNTIF(E:E,E1023)&gt;1</f>
        <v>0</v>
      </c>
    </row>
    <row r="1024" spans="1:9" x14ac:dyDescent="0.2">
      <c r="A1024" s="2" t="s">
        <v>10</v>
      </c>
      <c r="B1024" s="3" t="s">
        <v>1097</v>
      </c>
      <c r="C1024" s="4" t="s">
        <v>229</v>
      </c>
      <c r="D1024" s="4" t="str">
        <f>VLOOKUP(B1024,'local electoral areas'!CC:CD,2,FALSE)</f>
        <v>Rush – Lusk</v>
      </c>
      <c r="E1024" s="4">
        <v>4019</v>
      </c>
      <c r="F1024" s="5">
        <v>11702</v>
      </c>
      <c r="G1024" t="b">
        <f>COUNTIF(B:B,B1024)&gt;1</f>
        <v>0</v>
      </c>
      <c r="I1024" t="b">
        <f>COUNTIF(E:E,E1024)&gt;1</f>
        <v>0</v>
      </c>
    </row>
    <row r="1025" spans="1:9" x14ac:dyDescent="0.2">
      <c r="A1025" s="2" t="s">
        <v>10</v>
      </c>
      <c r="B1025" s="3" t="s">
        <v>1098</v>
      </c>
      <c r="C1025" s="4" t="s">
        <v>229</v>
      </c>
      <c r="D1025" s="4" t="str">
        <f>VLOOKUP(B1025,'local electoral areas'!CC:CD,2,FALSE)</f>
        <v>Blanchardstown – Mulhuddart</v>
      </c>
      <c r="E1025" s="4">
        <v>4020</v>
      </c>
      <c r="F1025" s="5">
        <v>8812</v>
      </c>
      <c r="G1025" t="b">
        <f>COUNTIF(B:B,B1025)&gt;1</f>
        <v>0</v>
      </c>
      <c r="I1025" t="b">
        <f>COUNTIF(E:E,E1025)&gt;1</f>
        <v>0</v>
      </c>
    </row>
    <row r="1026" spans="1:9" x14ac:dyDescent="0.2">
      <c r="A1026" s="2" t="s">
        <v>10</v>
      </c>
      <c r="B1026" s="3" t="s">
        <v>1099</v>
      </c>
      <c r="C1026" s="4" t="s">
        <v>229</v>
      </c>
      <c r="D1026" s="4" t="str">
        <f>VLOOKUP(B1026,'local electoral areas'!CC:CD,2,FALSE)</f>
        <v>Rush – Lusk</v>
      </c>
      <c r="E1026" s="4">
        <v>4021</v>
      </c>
      <c r="F1026" s="5">
        <v>1793</v>
      </c>
      <c r="G1026" t="b">
        <f>COUNTIF(B:B,B1026)&gt;1</f>
        <v>0</v>
      </c>
      <c r="I1026" t="b">
        <f>COUNTIF(E:E,E1026)&gt;1</f>
        <v>0</v>
      </c>
    </row>
    <row r="1027" spans="1:9" x14ac:dyDescent="0.2">
      <c r="A1027" s="2" t="s">
        <v>10</v>
      </c>
      <c r="B1027" s="3" t="s">
        <v>1100</v>
      </c>
      <c r="C1027" s="4" t="s">
        <v>229</v>
      </c>
      <c r="D1027" s="4" t="str">
        <f>VLOOKUP(B1027,'local electoral areas'!CC:CD,2,FALSE)</f>
        <v>Rush – Lusk</v>
      </c>
      <c r="E1027" s="4">
        <v>4022</v>
      </c>
      <c r="F1027" s="5">
        <v>1499</v>
      </c>
      <c r="G1027" t="b">
        <f>COUNTIF(B:B,B1027)&gt;1</f>
        <v>1</v>
      </c>
      <c r="I1027" t="b">
        <f>COUNTIF(E:E,E1027)&gt;1</f>
        <v>0</v>
      </c>
    </row>
    <row r="1028" spans="1:9" x14ac:dyDescent="0.2">
      <c r="A1028" s="2" t="s">
        <v>10</v>
      </c>
      <c r="B1028" s="3" t="s">
        <v>1101</v>
      </c>
      <c r="C1028" s="4" t="s">
        <v>229</v>
      </c>
      <c r="D1028" s="4" t="str">
        <f>VLOOKUP(B1028,'local electoral areas'!CC:CD,2,FALSE)</f>
        <v>Balbriggan</v>
      </c>
      <c r="E1028" s="4">
        <v>4023</v>
      </c>
      <c r="F1028" s="5">
        <v>4173</v>
      </c>
      <c r="G1028" t="b">
        <f>COUNTIF(B:B,B1028)&gt;1</f>
        <v>0</v>
      </c>
      <c r="I1028" t="b">
        <f>COUNTIF(E:E,E1028)&gt;1</f>
        <v>0</v>
      </c>
    </row>
    <row r="1029" spans="1:9" x14ac:dyDescent="0.2">
      <c r="A1029" s="2" t="s">
        <v>10</v>
      </c>
      <c r="B1029" s="3" t="s">
        <v>1102</v>
      </c>
      <c r="C1029" s="4" t="s">
        <v>229</v>
      </c>
      <c r="D1029" s="4" t="str">
        <f>VLOOKUP(B1029,'local electoral areas'!CC:CD,2,FALSE)</f>
        <v>Howth – Malahide</v>
      </c>
      <c r="E1029" s="4">
        <v>4024</v>
      </c>
      <c r="F1029" s="5">
        <v>8369</v>
      </c>
      <c r="G1029" t="b">
        <f>COUNTIF(B:B,B1029)&gt;1</f>
        <v>0</v>
      </c>
      <c r="I1029" t="b">
        <f>COUNTIF(E:E,E1029)&gt;1</f>
        <v>0</v>
      </c>
    </row>
    <row r="1030" spans="1:9" x14ac:dyDescent="0.2">
      <c r="A1030" s="2" t="s">
        <v>10</v>
      </c>
      <c r="B1030" s="3" t="s">
        <v>1103</v>
      </c>
      <c r="C1030" s="4" t="s">
        <v>229</v>
      </c>
      <c r="D1030" s="4" t="str">
        <f>VLOOKUP(B1030,'local electoral areas'!CC:CD,2,FALSE)</f>
        <v>Swords</v>
      </c>
      <c r="E1030" s="4">
        <v>4025</v>
      </c>
      <c r="F1030" s="5">
        <v>2427</v>
      </c>
      <c r="G1030" t="b">
        <f>COUNTIF(B:B,B1030)&gt;1</f>
        <v>0</v>
      </c>
      <c r="I1030" t="b">
        <f>COUNTIF(E:E,E1030)&gt;1</f>
        <v>0</v>
      </c>
    </row>
    <row r="1031" spans="1:9" x14ac:dyDescent="0.2">
      <c r="A1031" s="2" t="s">
        <v>10</v>
      </c>
      <c r="B1031" s="3" t="s">
        <v>1104</v>
      </c>
      <c r="C1031" s="4" t="s">
        <v>229</v>
      </c>
      <c r="D1031" s="4" t="str">
        <f>VLOOKUP(B1031,'local electoral areas'!CC:CD,2,FALSE)</f>
        <v>Howth – Malahide</v>
      </c>
      <c r="E1031" s="4">
        <v>4026</v>
      </c>
      <c r="F1031" s="5">
        <v>11542</v>
      </c>
      <c r="G1031" t="b">
        <f>COUNTIF(B:B,B1031)&gt;1</f>
        <v>0</v>
      </c>
      <c r="I1031" t="b">
        <f>COUNTIF(E:E,E1031)&gt;1</f>
        <v>0</v>
      </c>
    </row>
    <row r="1032" spans="1:9" x14ac:dyDescent="0.2">
      <c r="A1032" s="2" t="s">
        <v>10</v>
      </c>
      <c r="B1032" s="3" t="s">
        <v>1105</v>
      </c>
      <c r="C1032" s="4" t="s">
        <v>229</v>
      </c>
      <c r="D1032" s="4" t="str">
        <f>VLOOKUP(B1032,'local electoral areas'!CC:CD,2,FALSE)</f>
        <v>Castleknock</v>
      </c>
      <c r="E1032" s="4">
        <v>4027</v>
      </c>
      <c r="F1032" s="5">
        <v>1772</v>
      </c>
      <c r="G1032" t="b">
        <f>COUNTIF(B:B,B1032)&gt;1</f>
        <v>0</v>
      </c>
      <c r="I1032" t="b">
        <f>COUNTIF(E:E,E1032)&gt;1</f>
        <v>0</v>
      </c>
    </row>
    <row r="1033" spans="1:9" x14ac:dyDescent="0.2">
      <c r="A1033" s="2" t="s">
        <v>10</v>
      </c>
      <c r="B1033" s="3" t="s">
        <v>1106</v>
      </c>
      <c r="C1033" s="4" t="s">
        <v>229</v>
      </c>
      <c r="D1033" s="4" t="str">
        <f>VLOOKUP(B1033,'local electoral areas'!CC:CD,2,FALSE)</f>
        <v>Rush – Lusk</v>
      </c>
      <c r="E1033" s="4">
        <v>4028</v>
      </c>
      <c r="F1033" s="5">
        <v>10646</v>
      </c>
      <c r="G1033" t="b">
        <f>COUNTIF(B:B,B1033)&gt;1</f>
        <v>0</v>
      </c>
      <c r="I1033" t="b">
        <f>COUNTIF(E:E,E1033)&gt;1</f>
        <v>0</v>
      </c>
    </row>
    <row r="1034" spans="1:9" x14ac:dyDescent="0.2">
      <c r="A1034" s="2" t="s">
        <v>10</v>
      </c>
      <c r="B1034" s="3" t="s">
        <v>1107</v>
      </c>
      <c r="C1034" s="4" t="s">
        <v>229</v>
      </c>
      <c r="D1034" s="4" t="str">
        <f>VLOOKUP(B1034,'local electoral areas'!CC:CD,2,FALSE)</f>
        <v>Howth – Malahide</v>
      </c>
      <c r="E1034" s="4">
        <v>4029</v>
      </c>
      <c r="F1034" s="5">
        <v>8420</v>
      </c>
      <c r="G1034" t="b">
        <f>COUNTIF(B:B,B1034)&gt;1</f>
        <v>0</v>
      </c>
      <c r="I1034" t="b">
        <f>COUNTIF(E:E,E1034)&gt;1</f>
        <v>0</v>
      </c>
    </row>
    <row r="1035" spans="1:9" x14ac:dyDescent="0.2">
      <c r="A1035" s="2" t="s">
        <v>10</v>
      </c>
      <c r="B1035" s="3" t="s">
        <v>1108</v>
      </c>
      <c r="C1035" s="4" t="s">
        <v>229</v>
      </c>
      <c r="D1035" s="4" t="str">
        <f>VLOOKUP(B1035,'local electoral areas'!CC:CD,2,FALSE)</f>
        <v>Howth – Malahide</v>
      </c>
      <c r="E1035" s="4">
        <v>4030</v>
      </c>
      <c r="F1035" s="5">
        <v>6025</v>
      </c>
      <c r="G1035" t="b">
        <f>COUNTIF(B:B,B1035)&gt;1</f>
        <v>0</v>
      </c>
      <c r="I1035" t="b">
        <f>COUNTIF(E:E,E1035)&gt;1</f>
        <v>0</v>
      </c>
    </row>
    <row r="1036" spans="1:9" x14ac:dyDescent="0.2">
      <c r="A1036" s="2" t="s">
        <v>10</v>
      </c>
      <c r="B1036" s="3" t="s">
        <v>1109</v>
      </c>
      <c r="C1036" s="4" t="s">
        <v>229</v>
      </c>
      <c r="D1036" s="4" t="str">
        <f>VLOOKUP(B1036,'local electoral areas'!CC:CD,2,FALSE)</f>
        <v>Howth – Malahide</v>
      </c>
      <c r="E1036" s="4">
        <v>4031</v>
      </c>
      <c r="F1036" s="5">
        <v>4050</v>
      </c>
      <c r="G1036" t="b">
        <f>COUNTIF(B:B,B1036)&gt;1</f>
        <v>0</v>
      </c>
      <c r="I1036" t="b">
        <f>COUNTIF(E:E,E1036)&gt;1</f>
        <v>0</v>
      </c>
    </row>
    <row r="1037" spans="1:9" x14ac:dyDescent="0.2">
      <c r="A1037" s="2" t="s">
        <v>10</v>
      </c>
      <c r="B1037" s="3" t="s">
        <v>1110</v>
      </c>
      <c r="C1037" s="4" t="s">
        <v>229</v>
      </c>
      <c r="D1037" s="4" t="str">
        <f>VLOOKUP(B1037,'local electoral areas'!CC:CD,2,FALSE)</f>
        <v>Howth – Malahide</v>
      </c>
      <c r="E1037" s="4">
        <v>4032</v>
      </c>
      <c r="F1037" s="5">
        <v>4751</v>
      </c>
      <c r="G1037" t="b">
        <f>COUNTIF(B:B,B1037)&gt;1</f>
        <v>0</v>
      </c>
      <c r="I1037" t="b">
        <f>COUNTIF(E:E,E1037)&gt;1</f>
        <v>0</v>
      </c>
    </row>
    <row r="1038" spans="1:9" x14ac:dyDescent="0.2">
      <c r="A1038" s="2" t="s">
        <v>10</v>
      </c>
      <c r="B1038" s="3" t="s">
        <v>1111</v>
      </c>
      <c r="C1038" s="4" t="s">
        <v>229</v>
      </c>
      <c r="D1038" s="4" t="str">
        <f>VLOOKUP(B1038,'local electoral areas'!CC:CD,2,FALSE)</f>
        <v>Rush – Lusk</v>
      </c>
      <c r="E1038" s="4">
        <v>4033</v>
      </c>
      <c r="F1038" s="5">
        <v>11042</v>
      </c>
      <c r="G1038" t="b">
        <f>COUNTIF(B:B,B1038)&gt;1</f>
        <v>0</v>
      </c>
      <c r="I1038" t="b">
        <f>COUNTIF(E:E,E1038)&gt;1</f>
        <v>0</v>
      </c>
    </row>
    <row r="1039" spans="1:9" x14ac:dyDescent="0.2">
      <c r="A1039" s="2" t="s">
        <v>10</v>
      </c>
      <c r="B1039" s="3" t="s">
        <v>1112</v>
      </c>
      <c r="C1039" s="4" t="s">
        <v>229</v>
      </c>
      <c r="D1039" s="4" t="str">
        <f>VLOOKUP(B1039,'local electoral areas'!CC:CD,2,FALSE)</f>
        <v>Balbriggan</v>
      </c>
      <c r="E1039" s="4">
        <v>4034</v>
      </c>
      <c r="F1039" s="5">
        <v>8879</v>
      </c>
      <c r="G1039" t="b">
        <f>COUNTIF(B:B,B1039)&gt;1</f>
        <v>1</v>
      </c>
      <c r="I1039" t="b">
        <f>COUNTIF(E:E,E1039)&gt;1</f>
        <v>0</v>
      </c>
    </row>
    <row r="1040" spans="1:9" x14ac:dyDescent="0.2">
      <c r="A1040" s="2" t="s">
        <v>10</v>
      </c>
      <c r="B1040" s="3" t="s">
        <v>1113</v>
      </c>
      <c r="C1040" s="4" t="s">
        <v>229</v>
      </c>
      <c r="D1040" s="4" t="str">
        <f>VLOOKUP(B1040,'local electoral areas'!CC:CD,2,FALSE)</f>
        <v>Howth – Malahide</v>
      </c>
      <c r="E1040" s="4">
        <v>4035</v>
      </c>
      <c r="F1040" s="5">
        <v>5773</v>
      </c>
      <c r="G1040" t="b">
        <f>COUNTIF(B:B,B1040)&gt;1</f>
        <v>0</v>
      </c>
      <c r="I1040" t="b">
        <f>COUNTIF(E:E,E1040)&gt;1</f>
        <v>0</v>
      </c>
    </row>
    <row r="1041" spans="1:9" x14ac:dyDescent="0.2">
      <c r="A1041" s="2" t="s">
        <v>10</v>
      </c>
      <c r="B1041" s="3" t="s">
        <v>1114</v>
      </c>
      <c r="C1041" s="4" t="s">
        <v>229</v>
      </c>
      <c r="D1041" s="4" t="str">
        <f>VLOOKUP(B1041,'local electoral areas'!CC:CD,2,FALSE)</f>
        <v>Swords</v>
      </c>
      <c r="E1041" s="4">
        <v>4040</v>
      </c>
      <c r="F1041" s="5">
        <v>2707</v>
      </c>
      <c r="G1041" t="b">
        <f>COUNTIF(B:B,B1041)&gt;1</f>
        <v>0</v>
      </c>
      <c r="I1041" t="b">
        <f>COUNTIF(E:E,E1041)&gt;1</f>
        <v>0</v>
      </c>
    </row>
    <row r="1042" spans="1:9" x14ac:dyDescent="0.2">
      <c r="A1042" s="2" t="s">
        <v>10</v>
      </c>
      <c r="B1042" s="3" t="s">
        <v>1115</v>
      </c>
      <c r="C1042" s="4" t="s">
        <v>229</v>
      </c>
      <c r="D1042" s="4" t="str">
        <f>VLOOKUP(B1042,'local electoral areas'!CC:CD,2,FALSE)</f>
        <v>Swords</v>
      </c>
      <c r="E1042" s="4">
        <v>4036</v>
      </c>
      <c r="F1042" s="5">
        <v>15790</v>
      </c>
      <c r="G1042" t="b">
        <f>COUNTIF(B:B,B1042)&gt;1</f>
        <v>0</v>
      </c>
      <c r="I1042" t="b">
        <f>COUNTIF(E:E,E1042)&gt;1</f>
        <v>0</v>
      </c>
    </row>
    <row r="1043" spans="1:9" x14ac:dyDescent="0.2">
      <c r="A1043" s="2" t="s">
        <v>10</v>
      </c>
      <c r="B1043" s="3" t="s">
        <v>1116</v>
      </c>
      <c r="C1043" s="4" t="s">
        <v>229</v>
      </c>
      <c r="D1043" s="4" t="str">
        <f>VLOOKUP(B1043,'local electoral areas'!CC:CD,2,FALSE)</f>
        <v>Swords</v>
      </c>
      <c r="E1043" s="4">
        <v>4037</v>
      </c>
      <c r="F1043" s="5">
        <v>7710</v>
      </c>
      <c r="G1043" t="b">
        <f>COUNTIF(B:B,B1043)&gt;1</f>
        <v>0</v>
      </c>
      <c r="I1043" t="b">
        <f>COUNTIF(E:E,E1043)&gt;1</f>
        <v>0</v>
      </c>
    </row>
    <row r="1044" spans="1:9" x14ac:dyDescent="0.2">
      <c r="A1044" s="2" t="s">
        <v>10</v>
      </c>
      <c r="B1044" s="3" t="s">
        <v>1117</v>
      </c>
      <c r="C1044" s="4" t="s">
        <v>229</v>
      </c>
      <c r="D1044" s="4" t="str">
        <f>VLOOKUP(B1044,'local electoral areas'!CC:CD,2,FALSE)</f>
        <v>Swords</v>
      </c>
      <c r="E1044" s="4">
        <v>4038</v>
      </c>
      <c r="F1044" s="5">
        <v>12101</v>
      </c>
      <c r="G1044" t="b">
        <f>COUNTIF(B:B,B1044)&gt;1</f>
        <v>0</v>
      </c>
      <c r="I1044" t="b">
        <f>COUNTIF(E:E,E1044)&gt;1</f>
        <v>0</v>
      </c>
    </row>
    <row r="1045" spans="1:9" x14ac:dyDescent="0.2">
      <c r="A1045" s="2" t="s">
        <v>10</v>
      </c>
      <c r="B1045" s="3" t="s">
        <v>1118</v>
      </c>
      <c r="C1045" s="4" t="s">
        <v>229</v>
      </c>
      <c r="D1045" s="4" t="str">
        <f>VLOOKUP(B1045,'local electoral areas'!CC:CD,2,FALSE)</f>
        <v>Swords</v>
      </c>
      <c r="E1045" s="4">
        <v>4039</v>
      </c>
      <c r="F1045" s="5">
        <v>7489</v>
      </c>
      <c r="G1045" t="b">
        <f>COUNTIF(B:B,B1045)&gt;1</f>
        <v>0</v>
      </c>
      <c r="I1045" t="b">
        <f>COUNTIF(E:E,E1045)&gt;1</f>
        <v>0</v>
      </c>
    </row>
    <row r="1046" spans="1:9" x14ac:dyDescent="0.2">
      <c r="A1046" s="2" t="s">
        <v>10</v>
      </c>
      <c r="B1046" s="3" t="s">
        <v>1119</v>
      </c>
      <c r="C1046" s="4" t="s">
        <v>229</v>
      </c>
      <c r="D1046" s="4" t="str">
        <f>VLOOKUP(B1046,'local electoral areas'!CC:CD,2,FALSE)</f>
        <v>Blanchardstown – Mulhuddart</v>
      </c>
      <c r="E1046" s="4">
        <v>4041</v>
      </c>
      <c r="F1046" s="5">
        <v>13242</v>
      </c>
      <c r="G1046" t="b">
        <f>COUNTIF(B:B,B1046)&gt;1</f>
        <v>0</v>
      </c>
      <c r="I1046" t="b">
        <f>COUNTIF(E:E,E1046)&gt;1</f>
        <v>0</v>
      </c>
    </row>
    <row r="1047" spans="1:9" x14ac:dyDescent="0.2">
      <c r="A1047" s="2" t="s">
        <v>10</v>
      </c>
      <c r="B1047" s="3" t="s">
        <v>1120</v>
      </c>
      <c r="C1047" s="4" t="s">
        <v>229</v>
      </c>
      <c r="D1047" s="4" t="str">
        <f>VLOOKUP(B1047,'local electoral areas'!CC:CD,2,FALSE)</f>
        <v>Swords</v>
      </c>
      <c r="E1047" s="4">
        <v>4042</v>
      </c>
      <c r="F1047" s="5">
        <v>1683</v>
      </c>
      <c r="G1047" t="b">
        <f>COUNTIF(B:B,B1047)&gt;1</f>
        <v>0</v>
      </c>
      <c r="I1047" t="b">
        <f>COUNTIF(E:E,E1047)&gt;1</f>
        <v>0</v>
      </c>
    </row>
    <row r="1048" spans="1:9" x14ac:dyDescent="0.2">
      <c r="A1048" s="2" t="s">
        <v>10</v>
      </c>
      <c r="B1048" s="3" t="s">
        <v>1121</v>
      </c>
      <c r="C1048" s="4" t="s">
        <v>231</v>
      </c>
      <c r="D1048" s="4" t="str">
        <f>VLOOKUP(B1048,'local electoral areas'!CC:CD,2,FALSE)</f>
        <v>Clondalkin</v>
      </c>
      <c r="E1048" s="4">
        <v>3010</v>
      </c>
      <c r="F1048" s="5">
        <v>9430</v>
      </c>
      <c r="G1048" t="b">
        <f>COUNTIF(B:B,B1048)&gt;1</f>
        <v>0</v>
      </c>
      <c r="H1048" t="s">
        <v>1122</v>
      </c>
      <c r="I1048" t="b">
        <f>COUNTIF(E:E,E1048)&gt;1</f>
        <v>0</v>
      </c>
    </row>
    <row r="1049" spans="1:9" x14ac:dyDescent="0.2">
      <c r="A1049" s="2" t="s">
        <v>10</v>
      </c>
      <c r="B1049" s="3" t="s">
        <v>1123</v>
      </c>
      <c r="C1049" s="4" t="s">
        <v>231</v>
      </c>
      <c r="D1049" s="4" t="str">
        <f>VLOOKUP(B1049,'local electoral areas'!CC:CD,2,FALSE)</f>
        <v>Clondalkin</v>
      </c>
      <c r="E1049" s="4">
        <v>3006</v>
      </c>
      <c r="F1049" s="5">
        <v>11285</v>
      </c>
      <c r="G1049" t="b">
        <f>COUNTIF(B:B,B1049)&gt;1</f>
        <v>0</v>
      </c>
      <c r="H1049" t="s">
        <v>1122</v>
      </c>
      <c r="I1049" t="b">
        <f>COUNTIF(E:E,E1049)&gt;1</f>
        <v>0</v>
      </c>
    </row>
    <row r="1050" spans="1:9" x14ac:dyDescent="0.2">
      <c r="A1050" s="2" t="s">
        <v>10</v>
      </c>
      <c r="B1050" s="3" t="s">
        <v>1124</v>
      </c>
      <c r="C1050" s="4" t="s">
        <v>231</v>
      </c>
      <c r="D1050" s="4" t="str">
        <f>VLOOKUP(B1050,'local electoral areas'!CC:CD,2,FALSE)</f>
        <v>Clondalkin</v>
      </c>
      <c r="E1050" s="4">
        <v>3018</v>
      </c>
      <c r="F1050" s="5">
        <v>5566</v>
      </c>
      <c r="G1050" t="b">
        <f>COUNTIF(B:B,B1050)&gt;1</f>
        <v>1</v>
      </c>
      <c r="H1050" t="s">
        <v>1122</v>
      </c>
      <c r="I1050" t="b">
        <f>COUNTIF(E:E,E1050)&gt;1</f>
        <v>0</v>
      </c>
    </row>
    <row r="1051" spans="1:9" x14ac:dyDescent="0.2">
      <c r="A1051" s="2" t="s">
        <v>10</v>
      </c>
      <c r="B1051" s="3" t="s">
        <v>1125</v>
      </c>
      <c r="C1051" s="4" t="s">
        <v>231</v>
      </c>
      <c r="D1051" s="4" t="str">
        <f>VLOOKUP(B1051,'local electoral areas'!CC:CD,2,FALSE)</f>
        <v>Palmerstown - Fonthill</v>
      </c>
      <c r="E1051" s="4">
        <v>3005</v>
      </c>
      <c r="F1051" s="5">
        <v>2411</v>
      </c>
      <c r="G1051" t="b">
        <f>COUNTIF(B:B,B1051)&gt;1</f>
        <v>0</v>
      </c>
      <c r="H1051" t="s">
        <v>1122</v>
      </c>
      <c r="I1051" t="b">
        <f>COUNTIF(E:E,E1051)&gt;1</f>
        <v>0</v>
      </c>
    </row>
    <row r="1052" spans="1:9" x14ac:dyDescent="0.2">
      <c r="A1052" s="2" t="s">
        <v>10</v>
      </c>
      <c r="B1052" s="3" t="s">
        <v>1126</v>
      </c>
      <c r="C1052" s="4" t="s">
        <v>231</v>
      </c>
      <c r="D1052" s="4" t="str">
        <f>VLOOKUP(B1052,'local electoral areas'!CC:CD,2,FALSE)</f>
        <v>Palmerstown - Fonthill</v>
      </c>
      <c r="E1052" s="4">
        <v>3008</v>
      </c>
      <c r="F1052" s="5">
        <v>7074</v>
      </c>
      <c r="G1052" t="b">
        <f>COUNTIF(B:B,B1052)&gt;1</f>
        <v>0</v>
      </c>
      <c r="H1052" t="s">
        <v>1122</v>
      </c>
      <c r="I1052" t="b">
        <f>COUNTIF(E:E,E1052)&gt;1</f>
        <v>0</v>
      </c>
    </row>
    <row r="1053" spans="1:9" x14ac:dyDescent="0.2">
      <c r="A1053" s="2" t="s">
        <v>10</v>
      </c>
      <c r="B1053" s="3" t="s">
        <v>1127</v>
      </c>
      <c r="C1053" s="4" t="s">
        <v>231</v>
      </c>
      <c r="D1053" s="4" t="str">
        <f>VLOOKUP(B1053,'local electoral areas'!CC:CD,2,FALSE)</f>
        <v>Palmerstown - Fonthill</v>
      </c>
      <c r="E1053" s="4">
        <v>3009</v>
      </c>
      <c r="F1053" s="5">
        <v>4092</v>
      </c>
      <c r="G1053" t="b">
        <f>COUNTIF(B:B,B1053)&gt;1</f>
        <v>0</v>
      </c>
      <c r="H1053" t="s">
        <v>1122</v>
      </c>
      <c r="I1053" t="b">
        <f>COUNTIF(E:E,E1053)&gt;1</f>
        <v>0</v>
      </c>
    </row>
    <row r="1054" spans="1:9" x14ac:dyDescent="0.2">
      <c r="A1054" s="2" t="s">
        <v>10</v>
      </c>
      <c r="B1054" s="3" t="s">
        <v>1128</v>
      </c>
      <c r="C1054" s="4" t="s">
        <v>231</v>
      </c>
      <c r="D1054" s="4" t="str">
        <f>VLOOKUP(B1054,'local electoral areas'!CC:CD,2,FALSE)</f>
        <v>Lucan</v>
      </c>
      <c r="E1054" s="4">
        <v>3016</v>
      </c>
      <c r="F1054" s="5">
        <v>5131</v>
      </c>
      <c r="G1054" t="b">
        <f>COUNTIF(B:B,B1054)&gt;1</f>
        <v>0</v>
      </c>
      <c r="H1054" t="s">
        <v>1122</v>
      </c>
      <c r="I1054" t="b">
        <f>COUNTIF(E:E,E1054)&gt;1</f>
        <v>0</v>
      </c>
    </row>
    <row r="1055" spans="1:9" x14ac:dyDescent="0.2">
      <c r="A1055" s="2" t="s">
        <v>10</v>
      </c>
      <c r="B1055" s="3" t="s">
        <v>1129</v>
      </c>
      <c r="C1055" s="4" t="s">
        <v>231</v>
      </c>
      <c r="D1055" s="4" t="str">
        <f>VLOOKUP(B1055,'local electoral areas'!CC:CD,2,FALSE)</f>
        <v>Lucan</v>
      </c>
      <c r="E1055" s="4">
        <v>3015</v>
      </c>
      <c r="F1055" s="5">
        <v>33550</v>
      </c>
      <c r="G1055" t="b">
        <f>COUNTIF(B:B,B1055)&gt;1</f>
        <v>0</v>
      </c>
      <c r="H1055" t="s">
        <v>1122</v>
      </c>
      <c r="I1055" t="b">
        <f>COUNTIF(E:E,E1055)&gt;1</f>
        <v>0</v>
      </c>
    </row>
    <row r="1056" spans="1:9" x14ac:dyDescent="0.2">
      <c r="A1056" s="2" t="s">
        <v>10</v>
      </c>
      <c r="B1056" s="3" t="s">
        <v>1130</v>
      </c>
      <c r="C1056" s="4" t="s">
        <v>231</v>
      </c>
      <c r="D1056" s="4" t="str">
        <f>VLOOKUP(B1056,'local electoral areas'!CC:CD,2,FALSE)</f>
        <v>Lucan</v>
      </c>
      <c r="E1056" s="4">
        <v>3017</v>
      </c>
      <c r="F1056" s="5">
        <v>16656</v>
      </c>
      <c r="G1056" t="b">
        <f>COUNTIF(B:B,B1056)&gt;1</f>
        <v>0</v>
      </c>
      <c r="H1056" t="s">
        <v>1122</v>
      </c>
      <c r="I1056" t="b">
        <f>COUNTIF(E:E,E1056)&gt;1</f>
        <v>0</v>
      </c>
    </row>
    <row r="1057" spans="1:9" x14ac:dyDescent="0.2">
      <c r="A1057" s="2" t="s">
        <v>10</v>
      </c>
      <c r="B1057" s="3" t="s">
        <v>1131</v>
      </c>
      <c r="C1057" s="4" t="s">
        <v>231</v>
      </c>
      <c r="D1057" s="4" t="str">
        <f>VLOOKUP(B1057,'local electoral areas'!CC:CD,2,FALSE)</f>
        <v>Palmerstown - Fonthill</v>
      </c>
      <c r="E1057" s="4">
        <v>3019</v>
      </c>
      <c r="F1057" s="5">
        <v>3711</v>
      </c>
      <c r="G1057" t="b">
        <f>COUNTIF(B:B,B1057)&gt;1</f>
        <v>0</v>
      </c>
      <c r="H1057" t="s">
        <v>1122</v>
      </c>
      <c r="I1057" t="b">
        <f>COUNTIF(E:E,E1057)&gt;1</f>
        <v>0</v>
      </c>
    </row>
    <row r="1058" spans="1:9" x14ac:dyDescent="0.2">
      <c r="A1058" s="2" t="s">
        <v>10</v>
      </c>
      <c r="B1058" s="3" t="s">
        <v>1132</v>
      </c>
      <c r="C1058" s="4" t="s">
        <v>231</v>
      </c>
      <c r="D1058" s="4" t="str">
        <f>VLOOKUP(B1058,'local electoral areas'!CC:CD,2,FALSE)</f>
        <v>Palmerstown - Fonthill</v>
      </c>
      <c r="E1058" s="4">
        <v>3020</v>
      </c>
      <c r="F1058" s="5">
        <v>7387</v>
      </c>
      <c r="G1058" t="b">
        <f>COUNTIF(B:B,B1058)&gt;1</f>
        <v>0</v>
      </c>
      <c r="H1058" t="s">
        <v>1122</v>
      </c>
      <c r="I1058" t="b">
        <f>COUNTIF(E:E,E1058)&gt;1</f>
        <v>0</v>
      </c>
    </row>
    <row r="1059" spans="1:9" x14ac:dyDescent="0.2">
      <c r="A1059" s="2" t="s">
        <v>10</v>
      </c>
      <c r="B1059" s="3" t="s">
        <v>1133</v>
      </c>
      <c r="C1059" s="4" t="s">
        <v>231</v>
      </c>
      <c r="D1059" s="4" t="str">
        <f>VLOOKUP(B1059,'local electoral areas'!CC:CD,2,FALSE)</f>
        <v>Clondalkin</v>
      </c>
      <c r="E1059" s="4">
        <v>3021</v>
      </c>
      <c r="F1059" s="5">
        <v>6888</v>
      </c>
      <c r="G1059" t="b">
        <f>COUNTIF(B:B,B1059)&gt;1</f>
        <v>1</v>
      </c>
      <c r="H1059" t="s">
        <v>1122</v>
      </c>
      <c r="I1059" t="b">
        <f>COUNTIF(E:E,E1059)&gt;1</f>
        <v>0</v>
      </c>
    </row>
    <row r="1060" spans="1:9" x14ac:dyDescent="0.2">
      <c r="A1060" s="2" t="s">
        <v>10</v>
      </c>
      <c r="B1060" s="3" t="s">
        <v>1134</v>
      </c>
      <c r="C1060" s="4" t="s">
        <v>231</v>
      </c>
      <c r="D1060" s="4" t="str">
        <f>VLOOKUP(B1060,'local electoral areas'!CC:CD,2,FALSE)</f>
        <v>Clondalkin</v>
      </c>
      <c r="E1060" s="4">
        <v>3027</v>
      </c>
      <c r="F1060" s="5">
        <v>5950</v>
      </c>
      <c r="G1060" t="b">
        <f>COUNTIF(B:B,B1060)&gt;1</f>
        <v>0</v>
      </c>
      <c r="H1060" t="s">
        <v>1122</v>
      </c>
      <c r="I1060" t="b">
        <f>COUNTIF(E:E,E1060)&gt;1</f>
        <v>0</v>
      </c>
    </row>
    <row r="1061" spans="1:9" x14ac:dyDescent="0.2">
      <c r="A1061" s="2" t="s">
        <v>10</v>
      </c>
      <c r="B1061" s="3" t="s">
        <v>1135</v>
      </c>
      <c r="C1061" s="4" t="s">
        <v>231</v>
      </c>
      <c r="D1061" s="4" t="str">
        <f>VLOOKUP(B1061,'local electoral areas'!CC:CD,2,FALSE)</f>
        <v>Rathfarnham - Templeogue</v>
      </c>
      <c r="E1061" s="4">
        <v>3042</v>
      </c>
      <c r="F1061" s="5">
        <v>4951</v>
      </c>
      <c r="G1061" t="b">
        <f>COUNTIF(B:B,B1061)&gt;1</f>
        <v>0</v>
      </c>
      <c r="H1061" s="43" t="s">
        <v>1136</v>
      </c>
      <c r="I1061" t="b">
        <f>COUNTIF(E:E,E1061)&gt;1</f>
        <v>0</v>
      </c>
    </row>
    <row r="1062" spans="1:9" x14ac:dyDescent="0.2">
      <c r="A1062" s="2" t="s">
        <v>10</v>
      </c>
      <c r="B1062" s="3" t="s">
        <v>1137</v>
      </c>
      <c r="C1062" s="4" t="s">
        <v>231</v>
      </c>
      <c r="D1062" s="4" t="str">
        <f>VLOOKUP(B1062,'local electoral areas'!CC:CD,2,FALSE)</f>
        <v>Rathfarnham - Templeogue</v>
      </c>
      <c r="E1062" s="4">
        <v>3047</v>
      </c>
      <c r="F1062" s="5">
        <v>2211</v>
      </c>
      <c r="G1062" t="b">
        <f>COUNTIF(B:B,B1062)&gt;1</f>
        <v>0</v>
      </c>
      <c r="H1062" s="43" t="s">
        <v>1136</v>
      </c>
      <c r="I1062" t="b">
        <f>COUNTIF(E:E,E1062)&gt;1</f>
        <v>0</v>
      </c>
    </row>
    <row r="1063" spans="1:9" x14ac:dyDescent="0.2">
      <c r="A1063" s="2" t="s">
        <v>10</v>
      </c>
      <c r="B1063" s="3" t="s">
        <v>1138</v>
      </c>
      <c r="C1063" s="4" t="s">
        <v>231</v>
      </c>
      <c r="D1063" s="4" t="str">
        <f>VLOOKUP(B1063,'local electoral areas'!CC:CD,2,FALSE)</f>
        <v>Rathfarnham - Templeogue</v>
      </c>
      <c r="E1063" s="4">
        <v>3048</v>
      </c>
      <c r="F1063" s="5">
        <v>2940</v>
      </c>
      <c r="G1063" t="b">
        <f>COUNTIF(B:B,B1063)&gt;1</f>
        <v>0</v>
      </c>
      <c r="H1063" s="43" t="s">
        <v>1136</v>
      </c>
      <c r="I1063" t="b">
        <f>COUNTIF(E:E,E1063)&gt;1</f>
        <v>0</v>
      </c>
    </row>
    <row r="1064" spans="1:9" x14ac:dyDescent="0.2">
      <c r="A1064" s="2" t="s">
        <v>10</v>
      </c>
      <c r="B1064" s="3" t="s">
        <v>1139</v>
      </c>
      <c r="C1064" s="4" t="s">
        <v>231</v>
      </c>
      <c r="D1064" s="4" t="str">
        <f>VLOOKUP(B1064,'local electoral areas'!CC:CD,2,FALSE)</f>
        <v>Tallaght South</v>
      </c>
      <c r="E1064" s="4">
        <v>3001</v>
      </c>
      <c r="F1064" s="5">
        <v>902</v>
      </c>
      <c r="G1064" t="b">
        <f>COUNTIF(B:B,B1064)&gt;1</f>
        <v>0</v>
      </c>
      <c r="H1064" s="43" t="s">
        <v>1140</v>
      </c>
      <c r="I1064" t="b">
        <f>COUNTIF(E:E,E1064)&gt;1</f>
        <v>0</v>
      </c>
    </row>
    <row r="1065" spans="1:9" x14ac:dyDescent="0.2">
      <c r="A1065" s="2" t="s">
        <v>10</v>
      </c>
      <c r="B1065" s="3" t="s">
        <v>1141</v>
      </c>
      <c r="C1065" s="4" t="s">
        <v>231</v>
      </c>
      <c r="D1065" s="4" t="str">
        <f>VLOOKUP(B1065,'local electoral areas'!CC:CD,2,FALSE)</f>
        <v>Rathfarnham - Templeogue</v>
      </c>
      <c r="E1065" s="4">
        <v>3002</v>
      </c>
      <c r="F1065" s="5">
        <v>5227</v>
      </c>
      <c r="G1065" t="b">
        <f>COUNTIF(B:B,B1065)&gt;1</f>
        <v>0</v>
      </c>
      <c r="H1065" s="43" t="s">
        <v>1140</v>
      </c>
      <c r="I1065" t="b">
        <f>COUNTIF(E:E,E1065)&gt;1</f>
        <v>0</v>
      </c>
    </row>
    <row r="1066" spans="1:9" x14ac:dyDescent="0.2">
      <c r="A1066" s="2" t="s">
        <v>10</v>
      </c>
      <c r="B1066" s="3" t="s">
        <v>1142</v>
      </c>
      <c r="C1066" s="4" t="s">
        <v>231</v>
      </c>
      <c r="D1066" s="4" t="str">
        <f>VLOOKUP(B1066,'local electoral areas'!CC:CD,2,FALSE)</f>
        <v>Firhouse - Bohernabreena</v>
      </c>
      <c r="E1066" s="4">
        <v>3003</v>
      </c>
      <c r="F1066" s="5">
        <v>5619</v>
      </c>
      <c r="G1066" t="b">
        <f>COUNTIF(B:B,B1066)&gt;1</f>
        <v>0</v>
      </c>
      <c r="H1066" s="43" t="s">
        <v>1140</v>
      </c>
      <c r="I1066" t="b">
        <f>COUNTIF(E:E,E1066)&gt;1</f>
        <v>0</v>
      </c>
    </row>
    <row r="1067" spans="1:9" x14ac:dyDescent="0.2">
      <c r="A1067" s="2" t="s">
        <v>10</v>
      </c>
      <c r="B1067" s="3" t="s">
        <v>1143</v>
      </c>
      <c r="C1067" s="4" t="s">
        <v>231</v>
      </c>
      <c r="D1067" s="4" t="s">
        <v>1144</v>
      </c>
      <c r="E1067" s="4">
        <v>3004</v>
      </c>
      <c r="F1067" s="5">
        <v>2319</v>
      </c>
      <c r="G1067" t="b">
        <f>COUNTIF(B:B,B1067)&gt;1</f>
        <v>0</v>
      </c>
      <c r="H1067" s="43" t="s">
        <v>1140</v>
      </c>
      <c r="I1067" t="b">
        <f>COUNTIF(E:E,E1067)&gt;1</f>
        <v>0</v>
      </c>
    </row>
    <row r="1068" spans="1:9" x14ac:dyDescent="0.2">
      <c r="A1068" s="2" t="s">
        <v>10</v>
      </c>
      <c r="B1068" s="3" t="s">
        <v>1145</v>
      </c>
      <c r="C1068" s="4" t="s">
        <v>231</v>
      </c>
      <c r="D1068" s="4" t="s">
        <v>1146</v>
      </c>
      <c r="E1068" s="4">
        <v>3011</v>
      </c>
      <c r="F1068" s="5">
        <v>5700</v>
      </c>
      <c r="G1068" t="b">
        <f>COUNTIF(B:B,B1068)&gt;1</f>
        <v>1</v>
      </c>
      <c r="H1068" s="43" t="s">
        <v>1140</v>
      </c>
      <c r="I1068" t="b">
        <f>COUNTIF(E:E,E1068)&gt;1</f>
        <v>0</v>
      </c>
    </row>
    <row r="1069" spans="1:9" x14ac:dyDescent="0.2">
      <c r="A1069" s="2" t="s">
        <v>10</v>
      </c>
      <c r="B1069" s="3" t="s">
        <v>1147</v>
      </c>
      <c r="C1069" s="4" t="s">
        <v>231</v>
      </c>
      <c r="D1069" s="4" t="str">
        <f>VLOOKUP(B1069,'local electoral areas'!CC:CD,2,FALSE)</f>
        <v>Firhouse - Bohernabreena</v>
      </c>
      <c r="E1069" s="4">
        <v>3014</v>
      </c>
      <c r="F1069" s="5">
        <v>12176</v>
      </c>
      <c r="G1069" t="b">
        <f>COUNTIF(B:B,B1069)&gt;1</f>
        <v>0</v>
      </c>
      <c r="H1069" s="43" t="s">
        <v>1140</v>
      </c>
      <c r="I1069" t="b">
        <f>COUNTIF(E:E,E1069)&gt;1</f>
        <v>0</v>
      </c>
    </row>
    <row r="1070" spans="1:9" x14ac:dyDescent="0.2">
      <c r="A1070" s="2" t="s">
        <v>10</v>
      </c>
      <c r="B1070" s="3" t="s">
        <v>1148</v>
      </c>
      <c r="C1070" s="4" t="s">
        <v>231</v>
      </c>
      <c r="D1070" s="4" t="str">
        <f>VLOOKUP(B1070,'local electoral areas'!CC:CD,2,FALSE)</f>
        <v>Firhouse - Bohernabreena</v>
      </c>
      <c r="E1070" s="4">
        <v>3012</v>
      </c>
      <c r="F1070" s="5">
        <v>10463</v>
      </c>
      <c r="G1070" t="b">
        <f>COUNTIF(B:B,B1070)&gt;1</f>
        <v>0</v>
      </c>
      <c r="H1070" s="43" t="s">
        <v>1140</v>
      </c>
      <c r="I1070" t="b">
        <f>COUNTIF(E:E,E1070)&gt;1</f>
        <v>0</v>
      </c>
    </row>
    <row r="1071" spans="1:9" x14ac:dyDescent="0.2">
      <c r="A1071" s="2" t="s">
        <v>10</v>
      </c>
      <c r="B1071" s="3" t="s">
        <v>1149</v>
      </c>
      <c r="C1071" s="4" t="s">
        <v>231</v>
      </c>
      <c r="D1071" s="4" t="str">
        <f>VLOOKUP(B1071,'local electoral areas'!CC:CD,2,FALSE)</f>
        <v>Firhouse - Bohernabreena</v>
      </c>
      <c r="E1071" s="4">
        <v>3013</v>
      </c>
      <c r="F1071" s="5">
        <v>3517</v>
      </c>
      <c r="G1071" t="b">
        <f>COUNTIF(B:B,B1071)&gt;1</f>
        <v>0</v>
      </c>
      <c r="H1071" s="43" t="s">
        <v>1140</v>
      </c>
      <c r="I1071" t="b">
        <f>COUNTIF(E:E,E1071)&gt;1</f>
        <v>0</v>
      </c>
    </row>
    <row r="1072" spans="1:9" x14ac:dyDescent="0.2">
      <c r="A1072" s="2" t="s">
        <v>10</v>
      </c>
      <c r="B1072" s="3" t="s">
        <v>1150</v>
      </c>
      <c r="C1072" s="4" t="s">
        <v>231</v>
      </c>
      <c r="D1072" s="4" t="str">
        <f>VLOOKUP(B1072,'local electoral areas'!CC:CD,2,FALSE)</f>
        <v>Rathfarnham - Templeogue</v>
      </c>
      <c r="E1072" s="4">
        <v>3026</v>
      </c>
      <c r="F1072" s="5">
        <v>3129</v>
      </c>
      <c r="G1072" t="b">
        <f>COUNTIF(B:B,B1072)&gt;1</f>
        <v>0</v>
      </c>
      <c r="H1072" s="43" t="s">
        <v>1140</v>
      </c>
      <c r="I1072" t="b">
        <f>COUNTIF(E:E,E1072)&gt;1</f>
        <v>0</v>
      </c>
    </row>
    <row r="1073" spans="1:9" x14ac:dyDescent="0.2">
      <c r="A1073" s="2" t="s">
        <v>10</v>
      </c>
      <c r="B1073" s="3" t="s">
        <v>1151</v>
      </c>
      <c r="C1073" s="4" t="s">
        <v>231</v>
      </c>
      <c r="D1073" s="4" t="str">
        <f>VLOOKUP(B1073,'local electoral areas'!CC:CD,2,FALSE)</f>
        <v>Rathfarnham - Templeogue</v>
      </c>
      <c r="E1073" s="4">
        <v>3022</v>
      </c>
      <c r="F1073" s="5">
        <v>2742</v>
      </c>
      <c r="G1073" t="b">
        <f>COUNTIF(B:B,B1073)&gt;1</f>
        <v>0</v>
      </c>
      <c r="H1073" s="43" t="s">
        <v>1140</v>
      </c>
      <c r="I1073" t="b">
        <f>COUNTIF(E:E,E1073)&gt;1</f>
        <v>0</v>
      </c>
    </row>
    <row r="1074" spans="1:9" x14ac:dyDescent="0.2">
      <c r="A1074" s="2" t="s">
        <v>10</v>
      </c>
      <c r="B1074" s="3" t="s">
        <v>1152</v>
      </c>
      <c r="C1074" s="4" t="s">
        <v>231</v>
      </c>
      <c r="D1074" s="4" t="str">
        <f>VLOOKUP(B1074,'local electoral areas'!CC:CD,2,FALSE)</f>
        <v>Rathfarnham - Templeogue</v>
      </c>
      <c r="E1074" s="4">
        <v>3023</v>
      </c>
      <c r="F1074" s="5">
        <v>3274</v>
      </c>
      <c r="G1074" t="b">
        <f>COUNTIF(B:B,B1074)&gt;1</f>
        <v>0</v>
      </c>
      <c r="H1074" s="43" t="s">
        <v>1140</v>
      </c>
      <c r="I1074" t="b">
        <f>COUNTIF(E:E,E1074)&gt;1</f>
        <v>0</v>
      </c>
    </row>
    <row r="1075" spans="1:9" x14ac:dyDescent="0.2">
      <c r="A1075" s="2" t="s">
        <v>10</v>
      </c>
      <c r="B1075" s="3" t="s">
        <v>1153</v>
      </c>
      <c r="C1075" s="4" t="s">
        <v>231</v>
      </c>
      <c r="D1075" s="4" t="str">
        <f>VLOOKUP(B1075,'local electoral areas'!CC:CD,2,FALSE)</f>
        <v>Rathfarnham - Templeogue</v>
      </c>
      <c r="E1075" s="4">
        <v>3024</v>
      </c>
      <c r="F1075" s="5">
        <v>4394</v>
      </c>
      <c r="G1075" t="b">
        <f>COUNTIF(B:B,B1075)&gt;1</f>
        <v>0</v>
      </c>
      <c r="H1075" s="43" t="s">
        <v>1140</v>
      </c>
      <c r="I1075" t="b">
        <f>COUNTIF(E:E,E1075)&gt;1</f>
        <v>0</v>
      </c>
    </row>
    <row r="1076" spans="1:9" x14ac:dyDescent="0.2">
      <c r="A1076" s="2" t="s">
        <v>10</v>
      </c>
      <c r="B1076" s="3" t="s">
        <v>1154</v>
      </c>
      <c r="C1076" s="4" t="s">
        <v>231</v>
      </c>
      <c r="D1076" s="4" t="str">
        <f>VLOOKUP(B1076,'local electoral areas'!CC:CD,2,FALSE)</f>
        <v>Rathfarnham - Templeogue</v>
      </c>
      <c r="E1076" s="4">
        <v>3025</v>
      </c>
      <c r="F1076" s="5">
        <v>3975</v>
      </c>
      <c r="G1076" t="b">
        <f>COUNTIF(B:B,B1076)&gt;1</f>
        <v>0</v>
      </c>
      <c r="H1076" s="43" t="s">
        <v>1140</v>
      </c>
      <c r="I1076" t="b">
        <f>COUNTIF(E:E,E1076)&gt;1</f>
        <v>0</v>
      </c>
    </row>
    <row r="1077" spans="1:9" x14ac:dyDescent="0.2">
      <c r="A1077" s="2" t="s">
        <v>10</v>
      </c>
      <c r="B1077" s="3" t="s">
        <v>1155</v>
      </c>
      <c r="C1077" s="4" t="s">
        <v>231</v>
      </c>
      <c r="D1077" s="4" t="str">
        <f>VLOOKUP(B1077,'local electoral areas'!CC:CD,2,FALSE)</f>
        <v>Tallaght Central</v>
      </c>
      <c r="E1077" s="4">
        <v>3028</v>
      </c>
      <c r="F1077" s="5">
        <v>1548</v>
      </c>
      <c r="G1077" t="b">
        <f>COUNTIF(B:B,B1077)&gt;1</f>
        <v>0</v>
      </c>
      <c r="H1077" s="43" t="s">
        <v>1140</v>
      </c>
      <c r="I1077" t="b">
        <f>COUNTIF(E:E,E1077)&gt;1</f>
        <v>0</v>
      </c>
    </row>
    <row r="1078" spans="1:9" x14ac:dyDescent="0.2">
      <c r="A1078" s="2" t="s">
        <v>10</v>
      </c>
      <c r="B1078" s="3" t="s">
        <v>1156</v>
      </c>
      <c r="C1078" s="4" t="s">
        <v>231</v>
      </c>
      <c r="D1078" s="4" t="str">
        <f>VLOOKUP(B1078,'local electoral areas'!CC:CD,2,FALSE)</f>
        <v>Tallaght Central</v>
      </c>
      <c r="E1078" s="4">
        <v>3029</v>
      </c>
      <c r="F1078" s="5">
        <v>1628</v>
      </c>
      <c r="G1078" t="b">
        <f>COUNTIF(B:B,B1078)&gt;1</f>
        <v>0</v>
      </c>
      <c r="H1078" s="43" t="s">
        <v>1140</v>
      </c>
      <c r="I1078" t="b">
        <f>COUNTIF(E:E,E1078)&gt;1</f>
        <v>0</v>
      </c>
    </row>
    <row r="1079" spans="1:9" x14ac:dyDescent="0.2">
      <c r="A1079" s="2" t="s">
        <v>10</v>
      </c>
      <c r="B1079" s="3" t="s">
        <v>1157</v>
      </c>
      <c r="C1079" s="4" t="s">
        <v>231</v>
      </c>
      <c r="D1079" s="4" t="str">
        <f>VLOOKUP(B1079,'local electoral areas'!CC:CD,2,FALSE)</f>
        <v>Tallaght South</v>
      </c>
      <c r="E1079" s="4">
        <v>3030</v>
      </c>
      <c r="F1079" s="5">
        <v>11289</v>
      </c>
      <c r="G1079" t="b">
        <f>COUNTIF(B:B,B1079)&gt;1</f>
        <v>0</v>
      </c>
      <c r="H1079" s="43" t="s">
        <v>1140</v>
      </c>
      <c r="I1079" t="b">
        <f>COUNTIF(E:E,E1079)&gt;1</f>
        <v>0</v>
      </c>
    </row>
    <row r="1080" spans="1:9" x14ac:dyDescent="0.2">
      <c r="A1080" s="2" t="s">
        <v>10</v>
      </c>
      <c r="B1080" s="3" t="s">
        <v>1158</v>
      </c>
      <c r="C1080" s="4" t="s">
        <v>231</v>
      </c>
      <c r="D1080" s="4" t="str">
        <f>VLOOKUP(B1080,'local electoral areas'!CC:CD,2,FALSE)</f>
        <v>Tallaght Central</v>
      </c>
      <c r="E1080" s="4">
        <v>3031</v>
      </c>
      <c r="F1080" s="5">
        <v>2164</v>
      </c>
      <c r="G1080" t="b">
        <f>COUNTIF(B:B,B1080)&gt;1</f>
        <v>0</v>
      </c>
      <c r="H1080" s="43" t="s">
        <v>1140</v>
      </c>
      <c r="I1080" t="b">
        <f>COUNTIF(E:E,E1080)&gt;1</f>
        <v>0</v>
      </c>
    </row>
    <row r="1081" spans="1:9" x14ac:dyDescent="0.2">
      <c r="A1081" s="2" t="s">
        <v>10</v>
      </c>
      <c r="B1081" s="3" t="s">
        <v>1159</v>
      </c>
      <c r="C1081" s="4" t="s">
        <v>231</v>
      </c>
      <c r="D1081" s="4" t="str">
        <f>VLOOKUP(B1081,'local electoral areas'!CC:CD,2,FALSE)</f>
        <v>Tallaght South</v>
      </c>
      <c r="E1081" s="4">
        <v>3032</v>
      </c>
      <c r="F1081" s="5">
        <v>17957</v>
      </c>
      <c r="G1081" t="b">
        <f>COUNTIF(B:B,B1081)&gt;1</f>
        <v>0</v>
      </c>
      <c r="H1081" s="43" t="s">
        <v>1140</v>
      </c>
      <c r="I1081" t="b">
        <f>COUNTIF(E:E,E1081)&gt;1</f>
        <v>0</v>
      </c>
    </row>
    <row r="1082" spans="1:9" x14ac:dyDescent="0.2">
      <c r="A1082" s="2" t="s">
        <v>10</v>
      </c>
      <c r="B1082" s="3" t="s">
        <v>1160</v>
      </c>
      <c r="C1082" s="4" t="s">
        <v>231</v>
      </c>
      <c r="D1082" s="4" t="str">
        <f>VLOOKUP(B1082,'local electoral areas'!CC:CD,2,FALSE)</f>
        <v>Tallaght South</v>
      </c>
      <c r="E1082" s="4">
        <v>3033</v>
      </c>
      <c r="F1082" s="5">
        <v>3849</v>
      </c>
      <c r="G1082" t="b">
        <f>COUNTIF(B:B,B1082)&gt;1</f>
        <v>0</v>
      </c>
      <c r="H1082" s="43" t="s">
        <v>1140</v>
      </c>
      <c r="I1082" t="b">
        <f>COUNTIF(E:E,E1082)&gt;1</f>
        <v>0</v>
      </c>
    </row>
    <row r="1083" spans="1:9" x14ac:dyDescent="0.2">
      <c r="A1083" s="2" t="s">
        <v>10</v>
      </c>
      <c r="B1083" s="3" t="s">
        <v>1161</v>
      </c>
      <c r="C1083" s="4" t="s">
        <v>231</v>
      </c>
      <c r="D1083" s="4" t="s">
        <v>1144</v>
      </c>
      <c r="E1083" s="4">
        <v>3034</v>
      </c>
      <c r="F1083" s="5">
        <v>4365</v>
      </c>
      <c r="G1083" t="b">
        <f>COUNTIF(B:B,B1083)&gt;1</f>
        <v>0</v>
      </c>
      <c r="H1083" s="43" t="s">
        <v>1140</v>
      </c>
      <c r="I1083" t="b">
        <f>COUNTIF(E:E,E1083)&gt;1</f>
        <v>0</v>
      </c>
    </row>
    <row r="1084" spans="1:9" x14ac:dyDescent="0.2">
      <c r="A1084" s="2" t="s">
        <v>10</v>
      </c>
      <c r="B1084" s="3" t="s">
        <v>1162</v>
      </c>
      <c r="C1084" s="4" t="s">
        <v>231</v>
      </c>
      <c r="D1084" s="4" t="str">
        <f>VLOOKUP(B1084,'local electoral areas'!CC:CD,2,FALSE)</f>
        <v>Tallaght South</v>
      </c>
      <c r="E1084" s="4">
        <v>3035</v>
      </c>
      <c r="F1084" s="5">
        <v>9421</v>
      </c>
      <c r="G1084" t="b">
        <f>COUNTIF(B:B,B1084)&gt;1</f>
        <v>0</v>
      </c>
      <c r="H1084" s="43" t="s">
        <v>1140</v>
      </c>
      <c r="I1084" t="b">
        <f>COUNTIF(E:E,E1084)&gt;1</f>
        <v>0</v>
      </c>
    </row>
    <row r="1085" spans="1:9" x14ac:dyDescent="0.2">
      <c r="A1085" s="2" t="s">
        <v>10</v>
      </c>
      <c r="B1085" s="3" t="s">
        <v>1163</v>
      </c>
      <c r="C1085" s="4" t="s">
        <v>231</v>
      </c>
      <c r="D1085" s="4" t="str">
        <f>VLOOKUP(B1085,'local electoral areas'!CC:CD,2,FALSE)</f>
        <v>Tallaght Central</v>
      </c>
      <c r="E1085" s="4">
        <v>3036</v>
      </c>
      <c r="F1085" s="5">
        <v>3961</v>
      </c>
      <c r="G1085" t="b">
        <f>COUNTIF(B:B,B1085)&gt;1</f>
        <v>0</v>
      </c>
      <c r="H1085" s="43" t="s">
        <v>1140</v>
      </c>
      <c r="I1085" t="b">
        <f>COUNTIF(E:E,E1085)&gt;1</f>
        <v>0</v>
      </c>
    </row>
    <row r="1086" spans="1:9" x14ac:dyDescent="0.2">
      <c r="A1086" s="2" t="s">
        <v>10</v>
      </c>
      <c r="B1086" s="3" t="s">
        <v>1164</v>
      </c>
      <c r="C1086" s="4" t="s">
        <v>231</v>
      </c>
      <c r="D1086" s="4" t="str">
        <f>VLOOKUP(B1086,'local electoral areas'!CC:CD,2,FALSE)</f>
        <v>Tallaght Central</v>
      </c>
      <c r="E1086" s="4">
        <v>3037</v>
      </c>
      <c r="F1086" s="5">
        <v>3354</v>
      </c>
      <c r="G1086" t="b">
        <f>COUNTIF(B:B,B1086)&gt;1</f>
        <v>0</v>
      </c>
      <c r="H1086" s="43" t="s">
        <v>1140</v>
      </c>
      <c r="I1086" t="b">
        <f>COUNTIF(E:E,E1086)&gt;1</f>
        <v>0</v>
      </c>
    </row>
    <row r="1087" spans="1:9" x14ac:dyDescent="0.2">
      <c r="A1087" s="2" t="s">
        <v>10</v>
      </c>
      <c r="B1087" s="3" t="s">
        <v>1165</v>
      </c>
      <c r="C1087" s="4" t="s">
        <v>231</v>
      </c>
      <c r="D1087" s="4" t="str">
        <f>VLOOKUP(B1087,'local electoral areas'!CC:CD,2,FALSE)</f>
        <v>Tallaght Central</v>
      </c>
      <c r="E1087" s="4">
        <v>3038</v>
      </c>
      <c r="F1087" s="5">
        <v>4425</v>
      </c>
      <c r="G1087" t="b">
        <f>COUNTIF(B:B,B1087)&gt;1</f>
        <v>0</v>
      </c>
      <c r="H1087" s="43" t="s">
        <v>1140</v>
      </c>
      <c r="I1087" t="b">
        <f>COUNTIF(E:E,E1087)&gt;1</f>
        <v>0</v>
      </c>
    </row>
    <row r="1088" spans="1:9" x14ac:dyDescent="0.2">
      <c r="A1088" s="2" t="s">
        <v>10</v>
      </c>
      <c r="B1088" s="3" t="s">
        <v>1166</v>
      </c>
      <c r="C1088" s="4" t="s">
        <v>231</v>
      </c>
      <c r="D1088" s="4" t="str">
        <f>VLOOKUP(B1088,'local electoral areas'!CC:CD,2,FALSE)</f>
        <v>Tallaght Central</v>
      </c>
      <c r="E1088" s="4">
        <v>3039</v>
      </c>
      <c r="F1088" s="5">
        <v>11241</v>
      </c>
      <c r="G1088" t="b">
        <f>COUNTIF(B:B,B1088)&gt;1</f>
        <v>0</v>
      </c>
      <c r="H1088" s="43" t="s">
        <v>1140</v>
      </c>
      <c r="I1088" t="b">
        <f>COUNTIF(E:E,E1088)&gt;1</f>
        <v>0</v>
      </c>
    </row>
    <row r="1089" spans="1:9" x14ac:dyDescent="0.2">
      <c r="A1089" s="2" t="s">
        <v>10</v>
      </c>
      <c r="B1089" s="3" t="s">
        <v>1167</v>
      </c>
      <c r="C1089" s="4" t="s">
        <v>231</v>
      </c>
      <c r="D1089" s="4" t="str">
        <f>VLOOKUP(B1089,'local electoral areas'!CC:CD,2,FALSE)</f>
        <v>Tallaght Central</v>
      </c>
      <c r="E1089" s="4">
        <v>3040</v>
      </c>
      <c r="F1089" s="5">
        <v>5137</v>
      </c>
      <c r="G1089" t="b">
        <f>COUNTIF(B:B,B1089)&gt;1</f>
        <v>0</v>
      </c>
      <c r="H1089" s="43" t="s">
        <v>1140</v>
      </c>
      <c r="I1089" t="b">
        <f>COUNTIF(E:E,E1089)&gt;1</f>
        <v>0</v>
      </c>
    </row>
    <row r="1090" spans="1:9" x14ac:dyDescent="0.2">
      <c r="A1090" s="2" t="s">
        <v>10</v>
      </c>
      <c r="B1090" s="3" t="s">
        <v>1168</v>
      </c>
      <c r="C1090" s="4" t="s">
        <v>231</v>
      </c>
      <c r="D1090" s="4" t="str">
        <f>VLOOKUP(B1090,'local electoral areas'!CC:CD,2,FALSE)</f>
        <v>Rathfarnham - Templeogue</v>
      </c>
      <c r="E1090" s="4">
        <v>3046</v>
      </c>
      <c r="F1090" s="5">
        <v>2255</v>
      </c>
      <c r="G1090" t="b">
        <f>COUNTIF(B:B,B1090)&gt;1</f>
        <v>0</v>
      </c>
      <c r="H1090" s="43" t="s">
        <v>1140</v>
      </c>
      <c r="I1090" t="b">
        <f>COUNTIF(E:E,E1090)&gt;1</f>
        <v>0</v>
      </c>
    </row>
    <row r="1091" spans="1:9" x14ac:dyDescent="0.2">
      <c r="A1091" s="2" t="s">
        <v>10</v>
      </c>
      <c r="B1091" s="3" t="s">
        <v>1169</v>
      </c>
      <c r="C1091" s="4" t="s">
        <v>231</v>
      </c>
      <c r="D1091" s="4" t="str">
        <f>VLOOKUP(B1091,'local electoral areas'!CC:CD,2,FALSE)</f>
        <v>Rathfarnham - Templeogue</v>
      </c>
      <c r="E1091" s="4">
        <v>3041</v>
      </c>
      <c r="F1091" s="5">
        <v>2796</v>
      </c>
      <c r="G1091" t="b">
        <f>COUNTIF(B:B,B1091)&gt;1</f>
        <v>0</v>
      </c>
      <c r="H1091" s="43" t="s">
        <v>1140</v>
      </c>
      <c r="I1091" t="b">
        <f>COUNTIF(E:E,E1091)&gt;1</f>
        <v>0</v>
      </c>
    </row>
    <row r="1092" spans="1:9" x14ac:dyDescent="0.2">
      <c r="A1092" s="2" t="s">
        <v>10</v>
      </c>
      <c r="B1092" s="3" t="s">
        <v>1170</v>
      </c>
      <c r="C1092" s="4" t="s">
        <v>231</v>
      </c>
      <c r="D1092" s="4" t="str">
        <f>VLOOKUP(B1092,'local electoral areas'!CC:CD,2,FALSE)</f>
        <v>Rathfarnham - Templeogue</v>
      </c>
      <c r="E1092" s="4">
        <v>3043</v>
      </c>
      <c r="F1092" s="5">
        <v>3793</v>
      </c>
      <c r="G1092" t="b">
        <f>COUNTIF(B:B,B1092)&gt;1</f>
        <v>0</v>
      </c>
      <c r="H1092" s="43" t="s">
        <v>1140</v>
      </c>
      <c r="I1092" t="b">
        <f>COUNTIF(E:E,E1092)&gt;1</f>
        <v>0</v>
      </c>
    </row>
    <row r="1093" spans="1:9" x14ac:dyDescent="0.2">
      <c r="A1093" s="2" t="s">
        <v>10</v>
      </c>
      <c r="B1093" s="3" t="s">
        <v>1171</v>
      </c>
      <c r="C1093" s="4" t="s">
        <v>231</v>
      </c>
      <c r="D1093" s="4" t="str">
        <f>VLOOKUP(B1093,'local electoral areas'!CC:CD,2,FALSE)</f>
        <v>Rathfarnham - Templeogue</v>
      </c>
      <c r="E1093" s="4">
        <v>3044</v>
      </c>
      <c r="F1093" s="5">
        <v>1985</v>
      </c>
      <c r="G1093" t="b">
        <f>COUNTIF(B:B,B1093)&gt;1</f>
        <v>0</v>
      </c>
      <c r="H1093" s="43" t="s">
        <v>1140</v>
      </c>
      <c r="I1093" t="b">
        <f>COUNTIF(E:E,E1093)&gt;1</f>
        <v>0</v>
      </c>
    </row>
    <row r="1094" spans="1:9" x14ac:dyDescent="0.2">
      <c r="A1094" s="2" t="s">
        <v>10</v>
      </c>
      <c r="B1094" s="3" t="s">
        <v>1172</v>
      </c>
      <c r="C1094" s="4" t="s">
        <v>231</v>
      </c>
      <c r="D1094" s="4" t="str">
        <f>VLOOKUP(B1094,'local electoral areas'!CC:CD,2,FALSE)</f>
        <v>Rathfarnham - Templeogue</v>
      </c>
      <c r="E1094" s="4">
        <v>3045</v>
      </c>
      <c r="F1094" s="5">
        <v>2260</v>
      </c>
      <c r="G1094" t="b">
        <f>COUNTIF(B:B,B1094)&gt;1</f>
        <v>0</v>
      </c>
      <c r="H1094" s="43" t="s">
        <v>1140</v>
      </c>
      <c r="I1094" t="b">
        <f>COUNTIF(E:E,E1094)&gt;1</f>
        <v>0</v>
      </c>
    </row>
    <row r="1095" spans="1:9" x14ac:dyDescent="0.2">
      <c r="A1095" s="2" t="s">
        <v>10</v>
      </c>
      <c r="B1095" s="3" t="s">
        <v>1173</v>
      </c>
      <c r="C1095" s="4" t="s">
        <v>231</v>
      </c>
      <c r="D1095" s="4" t="str">
        <f>VLOOKUP(B1095,'local electoral areas'!CC:CD,2,FALSE)</f>
        <v>Rathfarnham - Templeogue</v>
      </c>
      <c r="E1095" s="4">
        <v>3049</v>
      </c>
      <c r="F1095" s="5">
        <v>2401</v>
      </c>
      <c r="G1095" t="b">
        <f>COUNTIF(B:B,B1095)&gt;1</f>
        <v>0</v>
      </c>
      <c r="H1095" s="43" t="s">
        <v>1140</v>
      </c>
      <c r="I1095" t="b">
        <f>COUNTIF(E:E,E1095)&gt;1</f>
        <v>0</v>
      </c>
    </row>
    <row r="1096" spans="1:9" x14ac:dyDescent="0.2">
      <c r="A1096" s="2" t="s">
        <v>10</v>
      </c>
      <c r="B1096" s="3" t="s">
        <v>1174</v>
      </c>
      <c r="C1096" s="4" t="s">
        <v>231</v>
      </c>
      <c r="D1096" s="4" t="s">
        <v>1175</v>
      </c>
      <c r="E1096" s="4">
        <v>3007</v>
      </c>
      <c r="F1096" s="5">
        <v>10</v>
      </c>
      <c r="G1096" t="b">
        <f>COUNTIF(B:B,B1096)&gt;1</f>
        <v>0</v>
      </c>
      <c r="H1096" s="43" t="s">
        <v>1136</v>
      </c>
      <c r="I1096" t="b">
        <f>COUNTIF(E:E,E1096)&gt;1</f>
        <v>1</v>
      </c>
    </row>
    <row r="1097" spans="1:9" x14ac:dyDescent="0.2">
      <c r="A1097" s="2" t="s">
        <v>10</v>
      </c>
      <c r="B1097" s="3" t="s">
        <v>1176</v>
      </c>
      <c r="C1097" s="4" t="s">
        <v>231</v>
      </c>
      <c r="D1097" s="4" t="s">
        <v>1177</v>
      </c>
      <c r="E1097" s="4">
        <v>3007</v>
      </c>
      <c r="F1097" s="5">
        <v>11284</v>
      </c>
      <c r="G1097" t="b">
        <f>COUNTIF(B:B,B1097)&gt;1</f>
        <v>0</v>
      </c>
      <c r="H1097" t="s">
        <v>1122</v>
      </c>
      <c r="I1097" t="b">
        <f>COUNTIF(E:E,E1097)&gt;1</f>
        <v>1</v>
      </c>
    </row>
    <row r="1098" spans="1:9" x14ac:dyDescent="0.2">
      <c r="A1098" s="2" t="s">
        <v>10</v>
      </c>
      <c r="B1098" s="3" t="s">
        <v>1178</v>
      </c>
      <c r="C1098" s="4" t="s">
        <v>1179</v>
      </c>
      <c r="D1098" s="4" t="str">
        <f>VLOOKUP(B1098,'local electoral areas'!CC:CD,2,FALSE)</f>
        <v>Dundrum</v>
      </c>
      <c r="E1098" s="4">
        <v>5001</v>
      </c>
      <c r="F1098" s="5">
        <v>2489</v>
      </c>
      <c r="G1098" t="b">
        <f>COUNTIF(B:B,B1098)&gt;1</f>
        <v>0</v>
      </c>
      <c r="H1098" s="43" t="s">
        <v>1180</v>
      </c>
      <c r="I1098" s="43" t="b">
        <f>COUNTIF(E:E,E1098)&gt;1</f>
        <v>0</v>
      </c>
    </row>
    <row r="1099" spans="1:9" x14ac:dyDescent="0.2">
      <c r="A1099" s="2" t="s">
        <v>10</v>
      </c>
      <c r="B1099" s="3" t="s">
        <v>1181</v>
      </c>
      <c r="C1099" s="4" t="s">
        <v>1179</v>
      </c>
      <c r="D1099" s="4" t="str">
        <f>VLOOKUP(B1099,'local electoral areas'!CC:CD,2,FALSE)</f>
        <v>Dundrum</v>
      </c>
      <c r="E1099" s="4">
        <v>5002</v>
      </c>
      <c r="F1099" s="5">
        <v>2109</v>
      </c>
      <c r="G1099" t="b">
        <f>COUNTIF(B:B,B1099)&gt;1</f>
        <v>0</v>
      </c>
      <c r="H1099" s="43" t="s">
        <v>1180</v>
      </c>
      <c r="I1099" s="43" t="b">
        <f>COUNTIF(E:E,E1099)&gt;1</f>
        <v>0</v>
      </c>
    </row>
    <row r="1100" spans="1:9" x14ac:dyDescent="0.2">
      <c r="A1100" s="2" t="s">
        <v>10</v>
      </c>
      <c r="B1100" s="3" t="s">
        <v>1182</v>
      </c>
      <c r="C1100" s="4" t="s">
        <v>1179</v>
      </c>
      <c r="D1100" s="4" t="str">
        <f>VLOOKUP(B1100,'local electoral areas'!CC:CD,2,FALSE)</f>
        <v>Glencullen – Sandyford</v>
      </c>
      <c r="E1100" s="4">
        <v>5003</v>
      </c>
      <c r="F1100" s="5">
        <v>2212</v>
      </c>
      <c r="G1100" t="b">
        <f>COUNTIF(B:B,B1100)&gt;1</f>
        <v>0</v>
      </c>
      <c r="H1100" s="43" t="s">
        <v>1180</v>
      </c>
      <c r="I1100" s="43" t="b">
        <f>COUNTIF(E:E,E1100)&gt;1</f>
        <v>0</v>
      </c>
    </row>
    <row r="1101" spans="1:9" x14ac:dyDescent="0.2">
      <c r="A1101" s="2" t="s">
        <v>10</v>
      </c>
      <c r="B1101" s="3" t="s">
        <v>1183</v>
      </c>
      <c r="C1101" s="4" t="s">
        <v>1179</v>
      </c>
      <c r="D1101" s="4" t="str">
        <f>VLOOKUP(B1101,'local electoral areas'!CC:CD,2,FALSE)</f>
        <v>Dundrum</v>
      </c>
      <c r="E1101" s="4">
        <v>5004</v>
      </c>
      <c r="F1101" s="5">
        <v>1554</v>
      </c>
      <c r="G1101" t="b">
        <f>COUNTIF(B:B,B1101)&gt;1</f>
        <v>0</v>
      </c>
      <c r="H1101" s="43" t="s">
        <v>1180</v>
      </c>
      <c r="I1101" s="43" t="b">
        <f>COUNTIF(E:E,E1101)&gt;1</f>
        <v>0</v>
      </c>
    </row>
    <row r="1102" spans="1:9" x14ac:dyDescent="0.2">
      <c r="A1102" s="2" t="s">
        <v>10</v>
      </c>
      <c r="B1102" s="3" t="s">
        <v>1184</v>
      </c>
      <c r="C1102" s="4" t="s">
        <v>1179</v>
      </c>
      <c r="D1102" s="4" t="str">
        <f>VLOOKUP(B1102,'local electoral areas'!CC:CD,2,FALSE)</f>
        <v>Dundrum</v>
      </c>
      <c r="E1102" s="4">
        <v>5005</v>
      </c>
      <c r="F1102" s="5">
        <v>1834</v>
      </c>
      <c r="G1102" t="b">
        <f>COUNTIF(B:B,B1102)&gt;1</f>
        <v>0</v>
      </c>
      <c r="H1102" s="43" t="s">
        <v>1180</v>
      </c>
      <c r="I1102" s="43" t="b">
        <f>COUNTIF(E:E,E1102)&gt;1</f>
        <v>0</v>
      </c>
    </row>
    <row r="1103" spans="1:9" x14ac:dyDescent="0.2">
      <c r="A1103" s="2" t="s">
        <v>10</v>
      </c>
      <c r="B1103" s="3" t="s">
        <v>1185</v>
      </c>
      <c r="C1103" s="4" t="s">
        <v>1179</v>
      </c>
      <c r="D1103" s="4" t="str">
        <f>VLOOKUP(B1103,'local electoral areas'!CC:CD,2,FALSE)</f>
        <v>Glencullen – Sandyford</v>
      </c>
      <c r="E1103" s="4">
        <v>5006</v>
      </c>
      <c r="F1103" s="5">
        <v>5312</v>
      </c>
      <c r="G1103" t="b">
        <f>COUNTIF(B:B,B1103)&gt;1</f>
        <v>0</v>
      </c>
      <c r="H1103" s="43" t="s">
        <v>1180</v>
      </c>
      <c r="I1103" s="43" t="b">
        <f>COUNTIF(E:E,E1103)&gt;1</f>
        <v>0</v>
      </c>
    </row>
    <row r="1104" spans="1:9" x14ac:dyDescent="0.2">
      <c r="A1104" s="2" t="s">
        <v>10</v>
      </c>
      <c r="B1104" s="3" t="s">
        <v>1186</v>
      </c>
      <c r="C1104" s="4" t="s">
        <v>1179</v>
      </c>
      <c r="D1104" s="4" t="str">
        <f>VLOOKUP(B1104,'local electoral areas'!CC:CD,2,FALSE)</f>
        <v>Dundrum</v>
      </c>
      <c r="E1104" s="4">
        <v>5022</v>
      </c>
      <c r="F1104" s="5">
        <v>1881</v>
      </c>
      <c r="G1104" t="b">
        <f>COUNTIF(B:B,B1104)&gt;1</f>
        <v>0</v>
      </c>
      <c r="H1104" s="43" t="s">
        <v>1180</v>
      </c>
      <c r="I1104" s="43" t="b">
        <f>COUNTIF(E:E,E1104)&gt;1</f>
        <v>0</v>
      </c>
    </row>
    <row r="1105" spans="1:9" x14ac:dyDescent="0.2">
      <c r="A1105" s="2" t="s">
        <v>10</v>
      </c>
      <c r="B1105" s="3" t="s">
        <v>1187</v>
      </c>
      <c r="C1105" s="4" t="s">
        <v>1179</v>
      </c>
      <c r="D1105" s="4" t="str">
        <f>VLOOKUP(B1105,'local electoral areas'!CC:CD,2,FALSE)</f>
        <v>Dundrum</v>
      </c>
      <c r="E1105" s="4">
        <v>5023</v>
      </c>
      <c r="F1105" s="5">
        <v>1448</v>
      </c>
      <c r="G1105" t="b">
        <f>COUNTIF(B:B,B1105)&gt;1</f>
        <v>0</v>
      </c>
      <c r="H1105" s="43" t="s">
        <v>1180</v>
      </c>
      <c r="I1105" s="43" t="b">
        <f>COUNTIF(E:E,E1105)&gt;1</f>
        <v>0</v>
      </c>
    </row>
    <row r="1106" spans="1:9" x14ac:dyDescent="0.2">
      <c r="A1106" s="2" t="s">
        <v>10</v>
      </c>
      <c r="B1106" s="3" t="s">
        <v>1188</v>
      </c>
      <c r="C1106" s="4" t="s">
        <v>1179</v>
      </c>
      <c r="D1106" s="4" t="str">
        <f>VLOOKUP(B1106,'local electoral areas'!CC:CD,2,FALSE)</f>
        <v>Dundrum</v>
      </c>
      <c r="E1106" s="4">
        <v>5024</v>
      </c>
      <c r="F1106" s="5">
        <v>3187</v>
      </c>
      <c r="G1106" t="b">
        <f>COUNTIF(B:B,B1106)&gt;1</f>
        <v>0</v>
      </c>
      <c r="H1106" s="43" t="s">
        <v>1180</v>
      </c>
      <c r="I1106" s="43" t="b">
        <f>COUNTIF(E:E,E1106)&gt;1</f>
        <v>0</v>
      </c>
    </row>
    <row r="1107" spans="1:9" x14ac:dyDescent="0.2">
      <c r="A1107" s="2" t="s">
        <v>10</v>
      </c>
      <c r="B1107" s="3" t="s">
        <v>1189</v>
      </c>
      <c r="C1107" s="4" t="s">
        <v>1179</v>
      </c>
      <c r="D1107" s="4" t="str">
        <f>VLOOKUP(B1107,'local electoral areas'!CC:CD,2,FALSE)</f>
        <v>Dundrum</v>
      </c>
      <c r="E1107" s="4">
        <v>5025</v>
      </c>
      <c r="F1107" s="5">
        <v>1960</v>
      </c>
      <c r="G1107" t="b">
        <f>COUNTIF(B:B,B1107)&gt;1</f>
        <v>0</v>
      </c>
      <c r="H1107" s="43" t="s">
        <v>1180</v>
      </c>
      <c r="I1107" s="43" t="b">
        <f>COUNTIF(E:E,E1107)&gt;1</f>
        <v>0</v>
      </c>
    </row>
    <row r="1108" spans="1:9" x14ac:dyDescent="0.2">
      <c r="A1108" s="2" t="s">
        <v>10</v>
      </c>
      <c r="B1108" s="3" t="s">
        <v>1190</v>
      </c>
      <c r="C1108" s="4" t="s">
        <v>1179</v>
      </c>
      <c r="D1108" s="4" t="str">
        <f>VLOOKUP(B1108,'local electoral areas'!CC:CD,2,FALSE)</f>
        <v>Dundrum</v>
      </c>
      <c r="E1108" s="4">
        <v>5026</v>
      </c>
      <c r="F1108" s="5">
        <v>1525</v>
      </c>
      <c r="G1108" t="b">
        <f>COUNTIF(B:B,B1108)&gt;1</f>
        <v>0</v>
      </c>
      <c r="H1108" s="43" t="s">
        <v>1180</v>
      </c>
      <c r="I1108" s="43" t="b">
        <f>COUNTIF(E:E,E1108)&gt;1</f>
        <v>0</v>
      </c>
    </row>
    <row r="1109" spans="1:9" x14ac:dyDescent="0.2">
      <c r="A1109" s="2" t="s">
        <v>10</v>
      </c>
      <c r="B1109" s="3" t="s">
        <v>1191</v>
      </c>
      <c r="C1109" s="4" t="s">
        <v>1179</v>
      </c>
      <c r="D1109" s="4" t="str">
        <f>VLOOKUP(B1109,'local electoral areas'!CC:CD,2,FALSE)</f>
        <v>Stillorgan</v>
      </c>
      <c r="E1109" s="4">
        <v>5027</v>
      </c>
      <c r="F1109" s="5">
        <v>3789</v>
      </c>
      <c r="G1109" t="b">
        <f>COUNTIF(B:B,B1109)&gt;1</f>
        <v>0</v>
      </c>
      <c r="H1109" s="43" t="s">
        <v>1180</v>
      </c>
      <c r="I1109" s="43" t="b">
        <f>COUNTIF(E:E,E1109)&gt;1</f>
        <v>0</v>
      </c>
    </row>
    <row r="1110" spans="1:9" x14ac:dyDescent="0.2">
      <c r="A1110" s="2" t="s">
        <v>10</v>
      </c>
      <c r="B1110" s="3" t="s">
        <v>1192</v>
      </c>
      <c r="C1110" s="4" t="s">
        <v>1179</v>
      </c>
      <c r="D1110" s="4" t="str">
        <f>VLOOKUP(B1110,'local electoral areas'!CC:CD,2,FALSE)</f>
        <v>Dundrum</v>
      </c>
      <c r="E1110" s="4">
        <v>5028</v>
      </c>
      <c r="F1110" s="5">
        <v>1694</v>
      </c>
      <c r="G1110" t="b">
        <f>COUNTIF(B:B,B1110)&gt;1</f>
        <v>0</v>
      </c>
      <c r="H1110" s="43" t="s">
        <v>1180</v>
      </c>
      <c r="I1110" s="43" t="b">
        <f>COUNTIF(E:E,E1110)&gt;1</f>
        <v>0</v>
      </c>
    </row>
    <row r="1111" spans="1:9" x14ac:dyDescent="0.2">
      <c r="A1111" s="2" t="s">
        <v>10</v>
      </c>
      <c r="B1111" s="3" t="s">
        <v>1193</v>
      </c>
      <c r="C1111" s="4" t="s">
        <v>1179</v>
      </c>
      <c r="D1111" s="4" t="str">
        <f>VLOOKUP(B1111,'local electoral areas'!CC:CD,2,FALSE)</f>
        <v>Stillorgan</v>
      </c>
      <c r="E1111" s="4">
        <v>5029</v>
      </c>
      <c r="F1111" s="5">
        <v>2217</v>
      </c>
      <c r="G1111" t="b">
        <f>COUNTIF(B:B,B1111)&gt;1</f>
        <v>0</v>
      </c>
      <c r="H1111" s="43" t="s">
        <v>1180</v>
      </c>
      <c r="I1111" s="43" t="b">
        <f>COUNTIF(E:E,E1111)&gt;1</f>
        <v>0</v>
      </c>
    </row>
    <row r="1112" spans="1:9" x14ac:dyDescent="0.2">
      <c r="A1112" s="2" t="s">
        <v>10</v>
      </c>
      <c r="B1112" s="3" t="s">
        <v>1194</v>
      </c>
      <c r="C1112" s="4" t="s">
        <v>1179</v>
      </c>
      <c r="D1112" s="4" t="str">
        <f>VLOOKUP(B1112,'local electoral areas'!CC:CD,2,FALSE)</f>
        <v>Stillorgan</v>
      </c>
      <c r="E1112" s="4">
        <v>5030</v>
      </c>
      <c r="F1112" s="5">
        <v>3357</v>
      </c>
      <c r="G1112" t="b">
        <f>COUNTIF(B:B,B1112)&gt;1</f>
        <v>0</v>
      </c>
      <c r="H1112" s="43" t="s">
        <v>1180</v>
      </c>
      <c r="I1112" s="43" t="b">
        <f>COUNTIF(E:E,E1112)&gt;1</f>
        <v>0</v>
      </c>
    </row>
    <row r="1113" spans="1:9" x14ac:dyDescent="0.2">
      <c r="A1113" s="2" t="s">
        <v>10</v>
      </c>
      <c r="B1113" s="3" t="s">
        <v>1195</v>
      </c>
      <c r="C1113" s="4" t="s">
        <v>1179</v>
      </c>
      <c r="D1113" s="4" t="str">
        <f>VLOOKUP(B1113,'local electoral areas'!CC:CD,2,FALSE)</f>
        <v>Dundrum</v>
      </c>
      <c r="E1113" s="4">
        <v>5031</v>
      </c>
      <c r="F1113" s="5">
        <v>3031</v>
      </c>
      <c r="G1113" t="b">
        <f>COUNTIF(B:B,B1113)&gt;1</f>
        <v>0</v>
      </c>
      <c r="H1113" s="43" t="s">
        <v>1180</v>
      </c>
      <c r="I1113" s="43" t="b">
        <f>COUNTIF(E:E,E1113)&gt;1</f>
        <v>0</v>
      </c>
    </row>
    <row r="1114" spans="1:9" x14ac:dyDescent="0.2">
      <c r="A1114" s="2" t="s">
        <v>10</v>
      </c>
      <c r="B1114" s="3" t="s">
        <v>1196</v>
      </c>
      <c r="C1114" s="4" t="s">
        <v>1179</v>
      </c>
      <c r="D1114" s="4" t="str">
        <f>VLOOKUP(B1114,'local electoral areas'!CC:CD,2,FALSE)</f>
        <v>Glencullen – Sandyford</v>
      </c>
      <c r="E1114" s="4">
        <v>5037</v>
      </c>
      <c r="F1114" s="5">
        <v>8936</v>
      </c>
      <c r="G1114" t="b">
        <f>COUNTIF(B:B,B1114)&gt;1</f>
        <v>0</v>
      </c>
      <c r="H1114" s="43" t="s">
        <v>1180</v>
      </c>
      <c r="I1114" s="43" t="b">
        <f>COUNTIF(E:E,E1114)&gt;1</f>
        <v>0</v>
      </c>
    </row>
    <row r="1115" spans="1:9" x14ac:dyDescent="0.2">
      <c r="A1115" s="2" t="s">
        <v>10</v>
      </c>
      <c r="B1115" s="3" t="s">
        <v>1197</v>
      </c>
      <c r="C1115" s="4" t="s">
        <v>1179</v>
      </c>
      <c r="D1115" s="4" t="str">
        <f>VLOOKUP(B1115,'local electoral areas'!CC:CD,2,FALSE)</f>
        <v>Dundrum</v>
      </c>
      <c r="E1115" s="4">
        <v>5038</v>
      </c>
      <c r="F1115" s="5">
        <v>3514</v>
      </c>
      <c r="G1115" t="b">
        <f>COUNTIF(B:B,B1115)&gt;1</f>
        <v>0</v>
      </c>
      <c r="H1115" s="43" t="s">
        <v>1180</v>
      </c>
      <c r="I1115" s="43" t="b">
        <f>COUNTIF(E:E,E1115)&gt;1</f>
        <v>0</v>
      </c>
    </row>
    <row r="1116" spans="1:9" x14ac:dyDescent="0.2">
      <c r="A1116" s="2" t="s">
        <v>10</v>
      </c>
      <c r="B1116" s="3" t="s">
        <v>1198</v>
      </c>
      <c r="C1116" s="4" t="s">
        <v>1179</v>
      </c>
      <c r="D1116" s="4" t="str">
        <f>VLOOKUP(B1116,'local electoral areas'!CC:CD,2,FALSE)</f>
        <v>Glencullen – Sandyford</v>
      </c>
      <c r="E1116" s="4">
        <v>5039</v>
      </c>
      <c r="F1116" s="5">
        <v>7674</v>
      </c>
      <c r="G1116" t="b">
        <f>COUNTIF(B:B,B1116)&gt;1</f>
        <v>0</v>
      </c>
      <c r="H1116" s="43" t="s">
        <v>1180</v>
      </c>
      <c r="I1116" s="43" t="b">
        <f>COUNTIF(E:E,E1116)&gt;1</f>
        <v>0</v>
      </c>
    </row>
    <row r="1117" spans="1:9" x14ac:dyDescent="0.2">
      <c r="A1117" s="2" t="s">
        <v>10</v>
      </c>
      <c r="B1117" s="3" t="s">
        <v>1199</v>
      </c>
      <c r="C1117" s="4" t="s">
        <v>1179</v>
      </c>
      <c r="D1117" s="4" t="str">
        <f>VLOOKUP(B1117,'local electoral areas'!CC:CD,2,FALSE)</f>
        <v>Dundrum</v>
      </c>
      <c r="E1117" s="4">
        <v>5040</v>
      </c>
      <c r="F1117" s="5">
        <v>2842</v>
      </c>
      <c r="G1117" t="b">
        <f>COUNTIF(B:B,B1117)&gt;1</f>
        <v>0</v>
      </c>
      <c r="H1117" s="43" t="s">
        <v>1180</v>
      </c>
      <c r="I1117" s="43" t="b">
        <f>COUNTIF(E:E,E1117)&gt;1</f>
        <v>0</v>
      </c>
    </row>
    <row r="1118" spans="1:9" x14ac:dyDescent="0.2">
      <c r="A1118" s="2" t="s">
        <v>10</v>
      </c>
      <c r="B1118" s="3" t="s">
        <v>1200</v>
      </c>
      <c r="C1118" s="4" t="s">
        <v>1179</v>
      </c>
      <c r="D1118" s="4" t="str">
        <f>VLOOKUP(B1118,'local electoral areas'!CC:CD,2,FALSE)</f>
        <v>Dundrum</v>
      </c>
      <c r="E1118" s="4">
        <v>5041</v>
      </c>
      <c r="F1118" s="5">
        <v>2742</v>
      </c>
      <c r="G1118" t="b">
        <f>COUNTIF(B:B,B1118)&gt;1</f>
        <v>0</v>
      </c>
      <c r="H1118" s="43" t="s">
        <v>1180</v>
      </c>
      <c r="I1118" s="43" t="b">
        <f>COUNTIF(E:E,E1118)&gt;1</f>
        <v>0</v>
      </c>
    </row>
    <row r="1119" spans="1:9" x14ac:dyDescent="0.2">
      <c r="A1119" s="2" t="s">
        <v>511</v>
      </c>
      <c r="B1119" s="3" t="s">
        <v>1201</v>
      </c>
      <c r="C1119" s="4" t="s">
        <v>1179</v>
      </c>
      <c r="D1119" s="4" t="s">
        <v>1202</v>
      </c>
      <c r="E1119" s="4">
        <v>5057</v>
      </c>
      <c r="F1119" s="5">
        <v>21895</v>
      </c>
      <c r="G1119" t="b">
        <f>COUNTIF(B:B,B1119)&gt;1</f>
        <v>0</v>
      </c>
      <c r="H1119" s="43" t="s">
        <v>1180</v>
      </c>
      <c r="I1119" s="43" t="b">
        <f>COUNTIF(E:E,E1119)&gt;1</f>
        <v>1</v>
      </c>
    </row>
    <row r="1120" spans="1:9" x14ac:dyDescent="0.2">
      <c r="A1120" s="2" t="s">
        <v>10</v>
      </c>
      <c r="B1120" s="3" t="s">
        <v>1203</v>
      </c>
      <c r="C1120" s="4" t="s">
        <v>1179</v>
      </c>
      <c r="D1120" s="4" t="str">
        <f>VLOOKUP(B1120,'local electoral areas'!CC:CD,2,FALSE)</f>
        <v>Stillorgan</v>
      </c>
      <c r="E1120" s="4">
        <v>5063</v>
      </c>
      <c r="F1120" s="5">
        <v>2965</v>
      </c>
      <c r="G1120" t="b">
        <f>COUNTIF(B:B,B1120)&gt;1</f>
        <v>0</v>
      </c>
      <c r="H1120" s="43" t="s">
        <v>1180</v>
      </c>
      <c r="I1120" s="43" t="b">
        <f>COUNTIF(E:E,E1120)&gt;1</f>
        <v>0</v>
      </c>
    </row>
    <row r="1121" spans="1:9" x14ac:dyDescent="0.2">
      <c r="A1121" s="2" t="s">
        <v>10</v>
      </c>
      <c r="B1121" s="3" t="s">
        <v>1204</v>
      </c>
      <c r="C1121" s="4" t="s">
        <v>1179</v>
      </c>
      <c r="D1121" s="4" t="str">
        <f>VLOOKUP(B1121,'local electoral areas'!CC:CD,2,FALSE)</f>
        <v>Stillorgan</v>
      </c>
      <c r="E1121" s="4">
        <v>5064</v>
      </c>
      <c r="F1121" s="5">
        <v>4215</v>
      </c>
      <c r="G1121" t="b">
        <f>COUNTIF(B:B,B1121)&gt;1</f>
        <v>0</v>
      </c>
      <c r="H1121" s="43" t="s">
        <v>1180</v>
      </c>
      <c r="I1121" s="43" t="b">
        <f>COUNTIF(E:E,E1121)&gt;1</f>
        <v>0</v>
      </c>
    </row>
    <row r="1122" spans="1:9" x14ac:dyDescent="0.2">
      <c r="A1122" s="2" t="s">
        <v>10</v>
      </c>
      <c r="B1122" s="3" t="s">
        <v>1205</v>
      </c>
      <c r="C1122" s="4" t="s">
        <v>1179</v>
      </c>
      <c r="D1122" s="4" t="str">
        <f>VLOOKUP(B1122,'local electoral areas'!CC:CD,2,FALSE)</f>
        <v>Stillorgan</v>
      </c>
      <c r="E1122" s="4">
        <v>5066</v>
      </c>
      <c r="F1122" s="5">
        <v>3286</v>
      </c>
      <c r="G1122" t="b">
        <f>COUNTIF(B:B,B1122)&gt;1</f>
        <v>0</v>
      </c>
      <c r="H1122" s="43" t="s">
        <v>1180</v>
      </c>
      <c r="I1122" s="43" t="b">
        <f>COUNTIF(E:E,E1122)&gt;1</f>
        <v>0</v>
      </c>
    </row>
    <row r="1123" spans="1:9" x14ac:dyDescent="0.2">
      <c r="A1123" s="2" t="s">
        <v>10</v>
      </c>
      <c r="B1123" s="3" t="s">
        <v>1206</v>
      </c>
      <c r="C1123" s="4" t="s">
        <v>1179</v>
      </c>
      <c r="D1123" s="4" t="str">
        <f>VLOOKUP(B1123,'local electoral areas'!CC:CD,2,FALSE)</f>
        <v>Stillorgan</v>
      </c>
      <c r="E1123" s="4">
        <v>5067</v>
      </c>
      <c r="F1123" s="5">
        <v>2454</v>
      </c>
      <c r="G1123" t="b">
        <f>COUNTIF(B:B,B1123)&gt;1</f>
        <v>0</v>
      </c>
      <c r="H1123" s="43" t="s">
        <v>1180</v>
      </c>
      <c r="I1123" s="43" t="b">
        <f>COUNTIF(E:E,E1123)&gt;1</f>
        <v>0</v>
      </c>
    </row>
    <row r="1124" spans="1:9" x14ac:dyDescent="0.2">
      <c r="A1124" s="2" t="s">
        <v>10</v>
      </c>
      <c r="B1124" s="3" t="s">
        <v>1207</v>
      </c>
      <c r="C1124" s="4" t="s">
        <v>1179</v>
      </c>
      <c r="D1124" s="4" t="str">
        <f>VLOOKUP(B1124,'local electoral areas'!CC:CD,2,FALSE)</f>
        <v>Glencullen – Sandyford</v>
      </c>
      <c r="E1124" s="4">
        <v>5069</v>
      </c>
      <c r="F1124" s="5">
        <v>1033</v>
      </c>
      <c r="G1124" t="b">
        <f>COUNTIF(B:B,B1124)&gt;1</f>
        <v>0</v>
      </c>
      <c r="H1124" s="43" t="s">
        <v>1180</v>
      </c>
      <c r="I1124" s="43" t="b">
        <f>COUNTIF(E:E,E1124)&gt;1</f>
        <v>0</v>
      </c>
    </row>
    <row r="1125" spans="1:9" x14ac:dyDescent="0.2">
      <c r="A1125" s="2" t="s">
        <v>10</v>
      </c>
      <c r="B1125" s="3" t="s">
        <v>1208</v>
      </c>
      <c r="C1125" s="4" t="s">
        <v>1179</v>
      </c>
      <c r="D1125" s="4" t="str">
        <f>VLOOKUP(B1125,'local electoral areas'!CC:CD,2,FALSE)</f>
        <v>Killiney – Shankill</v>
      </c>
      <c r="E1125" s="4">
        <v>5007</v>
      </c>
      <c r="F1125" s="5">
        <v>2871</v>
      </c>
      <c r="G1125" t="b">
        <f>COUNTIF(B:B,B1125)&gt;1</f>
        <v>0</v>
      </c>
      <c r="H1125" s="43" t="s">
        <v>1209</v>
      </c>
      <c r="I1125" s="43" t="b">
        <f>COUNTIF(E:E,E1125)&gt;1</f>
        <v>0</v>
      </c>
    </row>
    <row r="1126" spans="1:9" x14ac:dyDescent="0.2">
      <c r="A1126" s="2" t="s">
        <v>10</v>
      </c>
      <c r="B1126" s="3" t="s">
        <v>1210</v>
      </c>
      <c r="C1126" s="4" t="s">
        <v>1179</v>
      </c>
      <c r="D1126" s="4" t="str">
        <f>VLOOKUP(B1126,'local electoral areas'!CC:CD,2,FALSE)</f>
        <v>Blackrock</v>
      </c>
      <c r="E1126" s="4">
        <v>5008</v>
      </c>
      <c r="F1126" s="5">
        <v>3648</v>
      </c>
      <c r="G1126" t="b">
        <f>COUNTIF(B:B,B1126)&gt;1</f>
        <v>0</v>
      </c>
      <c r="H1126" s="43" t="s">
        <v>1209</v>
      </c>
      <c r="I1126" s="43" t="b">
        <f>COUNTIF(E:E,E1126)&gt;1</f>
        <v>0</v>
      </c>
    </row>
    <row r="1127" spans="1:9" x14ac:dyDescent="0.2">
      <c r="A1127" s="2" t="s">
        <v>10</v>
      </c>
      <c r="B1127" s="3" t="s">
        <v>1211</v>
      </c>
      <c r="C1127" s="4" t="s">
        <v>1179</v>
      </c>
      <c r="D1127" s="4" t="str">
        <f>VLOOKUP(B1127,'local electoral areas'!CC:CD,2,FALSE)</f>
        <v>Blackrock</v>
      </c>
      <c r="E1127" s="4">
        <v>5009</v>
      </c>
      <c r="F1127" s="5">
        <v>6201</v>
      </c>
      <c r="G1127" t="b">
        <f>COUNTIF(B:B,B1127)&gt;1</f>
        <v>0</v>
      </c>
      <c r="H1127" s="43" t="s">
        <v>1209</v>
      </c>
      <c r="I1127" s="43" t="b">
        <f>COUNTIF(E:E,E1127)&gt;1</f>
        <v>0</v>
      </c>
    </row>
    <row r="1128" spans="1:9" x14ac:dyDescent="0.2">
      <c r="A1128" s="2" t="s">
        <v>10</v>
      </c>
      <c r="B1128" s="3" t="s">
        <v>1212</v>
      </c>
      <c r="C1128" s="4" t="s">
        <v>1179</v>
      </c>
      <c r="D1128" s="4" t="str">
        <f>VLOOKUP(B1128,'local electoral areas'!CC:CD,2,FALSE)</f>
        <v>Blackrock</v>
      </c>
      <c r="E1128" s="4">
        <v>5010</v>
      </c>
      <c r="F1128" s="5">
        <v>3773</v>
      </c>
      <c r="G1128" t="b">
        <f>COUNTIF(B:B,B1128)&gt;1</f>
        <v>0</v>
      </c>
      <c r="H1128" s="43" t="s">
        <v>1209</v>
      </c>
      <c r="I1128" s="43" t="b">
        <f>COUNTIF(E:E,E1128)&gt;1</f>
        <v>0</v>
      </c>
    </row>
    <row r="1129" spans="1:9" x14ac:dyDescent="0.2">
      <c r="A1129" s="2" t="s">
        <v>10</v>
      </c>
      <c r="B1129" s="3" t="s">
        <v>1213</v>
      </c>
      <c r="C1129" s="4" t="s">
        <v>1179</v>
      </c>
      <c r="D1129" s="4" t="str">
        <f>VLOOKUP(B1129,'local electoral areas'!CC:CD,2,FALSE)</f>
        <v>Blackrock</v>
      </c>
      <c r="E1129" s="4">
        <v>5011</v>
      </c>
      <c r="F1129" s="5">
        <v>1981</v>
      </c>
      <c r="G1129" t="b">
        <f>COUNTIF(B:B,B1129)&gt;1</f>
        <v>0</v>
      </c>
      <c r="H1129" s="43" t="s">
        <v>1209</v>
      </c>
      <c r="I1129" s="43" t="b">
        <f>COUNTIF(E:E,E1129)&gt;1</f>
        <v>0</v>
      </c>
    </row>
    <row r="1130" spans="1:9" x14ac:dyDescent="0.2">
      <c r="A1130" s="2" t="s">
        <v>10</v>
      </c>
      <c r="B1130" s="3" t="s">
        <v>1214</v>
      </c>
      <c r="C1130" s="4" t="s">
        <v>1179</v>
      </c>
      <c r="D1130" s="4" t="str">
        <f>VLOOKUP(B1130,'local electoral areas'!CC:CD,2,FALSE)</f>
        <v>Dún Laoghaire</v>
      </c>
      <c r="E1130" s="4">
        <v>5012</v>
      </c>
      <c r="F1130" s="5">
        <v>3370</v>
      </c>
      <c r="G1130" t="b">
        <f>COUNTIF(B:B,B1130)&gt;1</f>
        <v>0</v>
      </c>
      <c r="H1130" s="43" t="s">
        <v>1209</v>
      </c>
      <c r="I1130" s="43" t="b">
        <f>COUNTIF(E:E,E1130)&gt;1</f>
        <v>0</v>
      </c>
    </row>
    <row r="1131" spans="1:9" x14ac:dyDescent="0.2">
      <c r="A1131" s="2" t="s">
        <v>10</v>
      </c>
      <c r="B1131" s="3" t="s">
        <v>1215</v>
      </c>
      <c r="C1131" s="4" t="s">
        <v>1179</v>
      </c>
      <c r="D1131" s="4" t="str">
        <f>VLOOKUP(B1131,'local electoral areas'!CC:CD,2,FALSE)</f>
        <v>Blackrock</v>
      </c>
      <c r="E1131" s="4">
        <v>5013</v>
      </c>
      <c r="F1131" s="5">
        <v>2267</v>
      </c>
      <c r="G1131" t="b">
        <f>COUNTIF(B:B,B1131)&gt;1</f>
        <v>0</v>
      </c>
      <c r="H1131" s="43" t="s">
        <v>1209</v>
      </c>
      <c r="I1131" s="43" t="b">
        <f>COUNTIF(E:E,E1131)&gt;1</f>
        <v>0</v>
      </c>
    </row>
    <row r="1132" spans="1:9" x14ac:dyDescent="0.2">
      <c r="A1132" s="2" t="s">
        <v>10</v>
      </c>
      <c r="B1132" s="3" t="s">
        <v>1216</v>
      </c>
      <c r="C1132" s="4" t="s">
        <v>1179</v>
      </c>
      <c r="D1132" s="4" t="str">
        <f>VLOOKUP(B1132,'local electoral areas'!CC:CD,2,FALSE)</f>
        <v>Blackrock</v>
      </c>
      <c r="E1132" s="4">
        <v>5014</v>
      </c>
      <c r="F1132" s="5">
        <v>1498</v>
      </c>
      <c r="G1132" t="b">
        <f>COUNTIF(B:B,B1132)&gt;1</f>
        <v>0</v>
      </c>
      <c r="H1132" s="43" t="s">
        <v>1209</v>
      </c>
      <c r="I1132" s="43" t="b">
        <f>COUNTIF(E:E,E1132)&gt;1</f>
        <v>0</v>
      </c>
    </row>
    <row r="1133" spans="1:9" x14ac:dyDescent="0.2">
      <c r="A1133" s="2" t="s">
        <v>10</v>
      </c>
      <c r="B1133" s="3" t="s">
        <v>1217</v>
      </c>
      <c r="C1133" s="4" t="s">
        <v>1179</v>
      </c>
      <c r="D1133" s="4" t="str">
        <f>VLOOKUP(B1133,'local electoral areas'!CC:CD,2,FALSE)</f>
        <v>Blackrock</v>
      </c>
      <c r="E1133" s="4">
        <v>5015</v>
      </c>
      <c r="F1133" s="5">
        <v>2599</v>
      </c>
      <c r="G1133" t="b">
        <f>COUNTIF(B:B,B1133)&gt;1</f>
        <v>0</v>
      </c>
      <c r="H1133" s="43" t="s">
        <v>1209</v>
      </c>
      <c r="I1133" s="43" t="b">
        <f>COUNTIF(E:E,E1133)&gt;1</f>
        <v>0</v>
      </c>
    </row>
    <row r="1134" spans="1:9" x14ac:dyDescent="0.2">
      <c r="A1134" s="2" t="s">
        <v>10</v>
      </c>
      <c r="B1134" s="3" t="s">
        <v>1218</v>
      </c>
      <c r="C1134" s="4" t="s">
        <v>1179</v>
      </c>
      <c r="D1134" s="4" t="str">
        <f>VLOOKUP(B1134,'local electoral areas'!CC:CD,2,FALSE)</f>
        <v>Blackrock</v>
      </c>
      <c r="E1134" s="4">
        <v>5016</v>
      </c>
      <c r="F1134" s="5">
        <v>2779</v>
      </c>
      <c r="G1134" t="b">
        <f>COUNTIF(B:B,B1134)&gt;1</f>
        <v>0</v>
      </c>
      <c r="H1134" s="43" t="s">
        <v>1209</v>
      </c>
      <c r="I1134" s="43" t="b">
        <f>COUNTIF(E:E,E1134)&gt;1</f>
        <v>0</v>
      </c>
    </row>
    <row r="1135" spans="1:9" x14ac:dyDescent="0.2">
      <c r="A1135" s="2" t="s">
        <v>10</v>
      </c>
      <c r="B1135" s="3" t="s">
        <v>1219</v>
      </c>
      <c r="C1135" s="4" t="s">
        <v>1179</v>
      </c>
      <c r="D1135" s="4" t="str">
        <f>VLOOKUP(B1135,'local electoral areas'!CC:CD,2,FALSE)</f>
        <v>Blackrock</v>
      </c>
      <c r="E1135" s="4">
        <v>5017</v>
      </c>
      <c r="F1135" s="5">
        <v>2842</v>
      </c>
      <c r="G1135" t="b">
        <f>COUNTIF(B:B,B1135)&gt;1</f>
        <v>0</v>
      </c>
      <c r="H1135" s="43" t="s">
        <v>1209</v>
      </c>
      <c r="I1135" s="43" t="b">
        <f>COUNTIF(E:E,E1135)&gt;1</f>
        <v>0</v>
      </c>
    </row>
    <row r="1136" spans="1:9" x14ac:dyDescent="0.2">
      <c r="A1136" s="2" t="s">
        <v>10</v>
      </c>
      <c r="B1136" s="3" t="s">
        <v>1220</v>
      </c>
      <c r="C1136" s="4" t="s">
        <v>1179</v>
      </c>
      <c r="D1136" s="4" t="str">
        <f>VLOOKUP(B1136,'local electoral areas'!CC:CD,2,FALSE)</f>
        <v>Killiney – Shankill</v>
      </c>
      <c r="E1136" s="4">
        <v>5018</v>
      </c>
      <c r="F1136" s="5">
        <v>2712</v>
      </c>
      <c r="G1136" t="b">
        <f>COUNTIF(B:B,B1136)&gt;1</f>
        <v>0</v>
      </c>
      <c r="H1136" s="43" t="s">
        <v>1209</v>
      </c>
      <c r="I1136" s="43" t="b">
        <f>COUNTIF(E:E,E1136)&gt;1</f>
        <v>0</v>
      </c>
    </row>
    <row r="1137" spans="1:9" x14ac:dyDescent="0.2">
      <c r="A1137" s="2" t="s">
        <v>10</v>
      </c>
      <c r="B1137" s="3" t="s">
        <v>1221</v>
      </c>
      <c r="C1137" s="4" t="s">
        <v>1179</v>
      </c>
      <c r="D1137" s="4" t="str">
        <f>VLOOKUP(B1137,'local electoral areas'!CC:CD,2,FALSE)</f>
        <v>Killiney – Shankill</v>
      </c>
      <c r="E1137" s="4">
        <v>5019</v>
      </c>
      <c r="F1137" s="5">
        <v>2666</v>
      </c>
      <c r="G1137" t="b">
        <f>COUNTIF(B:B,B1137)&gt;1</f>
        <v>0</v>
      </c>
      <c r="H1137" s="43" t="s">
        <v>1209</v>
      </c>
      <c r="I1137" s="43" t="b">
        <f>COUNTIF(E:E,E1137)&gt;1</f>
        <v>0</v>
      </c>
    </row>
    <row r="1138" spans="1:9" x14ac:dyDescent="0.2">
      <c r="A1138" s="2" t="s">
        <v>10</v>
      </c>
      <c r="B1138" s="3" t="s">
        <v>1222</v>
      </c>
      <c r="C1138" s="4" t="s">
        <v>1179</v>
      </c>
      <c r="D1138" s="4" t="str">
        <f>VLOOKUP(B1138,'local electoral areas'!CC:CD,2,FALSE)</f>
        <v>Killiney – Shankill</v>
      </c>
      <c r="E1138" s="4">
        <v>5020</v>
      </c>
      <c r="F1138" s="5">
        <v>5367</v>
      </c>
      <c r="G1138" t="b">
        <f>COUNTIF(B:B,B1138)&gt;1</f>
        <v>0</v>
      </c>
      <c r="H1138" s="43" t="s">
        <v>1209</v>
      </c>
      <c r="I1138" s="43" t="b">
        <f>COUNTIF(E:E,E1138)&gt;1</f>
        <v>0</v>
      </c>
    </row>
    <row r="1139" spans="1:9" x14ac:dyDescent="0.2">
      <c r="A1139" s="2" t="s">
        <v>10</v>
      </c>
      <c r="B1139" s="3" t="s">
        <v>1223</v>
      </c>
      <c r="C1139" s="4" t="s">
        <v>1179</v>
      </c>
      <c r="D1139" s="4" t="str">
        <f>VLOOKUP(B1139,'local electoral areas'!CC:CD,2,FALSE)</f>
        <v>Dún Laoghaire</v>
      </c>
      <c r="E1139" s="4">
        <v>5021</v>
      </c>
      <c r="F1139" s="5">
        <v>5107</v>
      </c>
      <c r="G1139" t="b">
        <f>COUNTIF(B:B,B1139)&gt;1</f>
        <v>0</v>
      </c>
      <c r="H1139" s="43" t="s">
        <v>1209</v>
      </c>
      <c r="I1139" s="43" t="b">
        <f>COUNTIF(E:E,E1139)&gt;1</f>
        <v>0</v>
      </c>
    </row>
    <row r="1140" spans="1:9" x14ac:dyDescent="0.2">
      <c r="A1140" s="2" t="s">
        <v>10</v>
      </c>
      <c r="B1140" s="3" t="s">
        <v>1224</v>
      </c>
      <c r="C1140" s="4" t="s">
        <v>1179</v>
      </c>
      <c r="D1140" s="4" t="str">
        <f>VLOOKUP(B1140,'local electoral areas'!CC:CD,2,FALSE)</f>
        <v>Dún Laoghaire</v>
      </c>
      <c r="E1140" s="4">
        <v>5035</v>
      </c>
      <c r="F1140" s="5">
        <v>1533</v>
      </c>
      <c r="G1140" t="b">
        <f>COUNTIF(B:B,B1140)&gt;1</f>
        <v>0</v>
      </c>
      <c r="H1140" s="43" t="s">
        <v>1209</v>
      </c>
      <c r="I1140" s="43" t="b">
        <f>COUNTIF(E:E,E1140)&gt;1</f>
        <v>0</v>
      </c>
    </row>
    <row r="1141" spans="1:9" x14ac:dyDescent="0.2">
      <c r="A1141" s="2" t="s">
        <v>10</v>
      </c>
      <c r="B1141" s="3" t="s">
        <v>1225</v>
      </c>
      <c r="C1141" s="4" t="s">
        <v>1179</v>
      </c>
      <c r="D1141" s="4" t="str">
        <f>VLOOKUP(B1141,'local electoral areas'!CC:CD,2,FALSE)</f>
        <v>Dún Laoghaire</v>
      </c>
      <c r="E1141" s="4">
        <v>5036</v>
      </c>
      <c r="F1141" s="5">
        <v>2143</v>
      </c>
      <c r="G1141" t="b">
        <f>COUNTIF(B:B,B1141)&gt;1</f>
        <v>0</v>
      </c>
      <c r="H1141" s="43" t="s">
        <v>1209</v>
      </c>
      <c r="I1141" s="43" t="b">
        <f>COUNTIF(E:E,E1141)&gt;1</f>
        <v>0</v>
      </c>
    </row>
    <row r="1142" spans="1:9" x14ac:dyDescent="0.2">
      <c r="A1142" s="2" t="s">
        <v>10</v>
      </c>
      <c r="B1142" s="3" t="s">
        <v>1226</v>
      </c>
      <c r="C1142" s="4" t="s">
        <v>1179</v>
      </c>
      <c r="D1142" s="4" t="str">
        <f>VLOOKUP(B1142,'local electoral areas'!CC:CD,2,FALSE)</f>
        <v>Killiney – Shankill</v>
      </c>
      <c r="E1142" s="4">
        <v>5032</v>
      </c>
      <c r="F1142" s="5">
        <v>1436</v>
      </c>
      <c r="G1142" t="b">
        <f>COUNTIF(B:B,B1142)&gt;1</f>
        <v>0</v>
      </c>
      <c r="H1142" s="43" t="s">
        <v>1209</v>
      </c>
      <c r="I1142" s="43" t="b">
        <f>COUNTIF(E:E,E1142)&gt;1</f>
        <v>0</v>
      </c>
    </row>
    <row r="1143" spans="1:9" x14ac:dyDescent="0.2">
      <c r="A1143" s="2" t="s">
        <v>10</v>
      </c>
      <c r="B1143" s="3" t="s">
        <v>1227</v>
      </c>
      <c r="C1143" s="4" t="s">
        <v>1179</v>
      </c>
      <c r="D1143" s="4" t="str">
        <f>VLOOKUP(B1143,'local electoral areas'!CC:CD,2,FALSE)</f>
        <v>Dún Laoghaire</v>
      </c>
      <c r="E1143" s="4">
        <v>5033</v>
      </c>
      <c r="F1143" s="5">
        <v>1810</v>
      </c>
      <c r="G1143" t="b">
        <f>COUNTIF(B:B,B1143)&gt;1</f>
        <v>0</v>
      </c>
      <c r="H1143" s="43" t="s">
        <v>1209</v>
      </c>
      <c r="I1143" s="43" t="b">
        <f>COUNTIF(E:E,E1143)&gt;1</f>
        <v>0</v>
      </c>
    </row>
    <row r="1144" spans="1:9" x14ac:dyDescent="0.2">
      <c r="A1144" s="2" t="s">
        <v>10</v>
      </c>
      <c r="B1144" s="50" t="s">
        <v>1228</v>
      </c>
      <c r="C1144" s="4" t="s">
        <v>1179</v>
      </c>
      <c r="D1144" s="4" t="str">
        <f>VLOOKUP(B1144,'local electoral areas'!CC:CD,2,FALSE)</f>
        <v>Dún Laoghaire</v>
      </c>
      <c r="E1144" s="4">
        <v>5034</v>
      </c>
      <c r="F1144" s="5">
        <v>1350</v>
      </c>
      <c r="G1144" t="b">
        <f>COUNTIF(B:B,B1144)&gt;1</f>
        <v>0</v>
      </c>
      <c r="H1144" s="43" t="s">
        <v>1209</v>
      </c>
      <c r="I1144" s="43" t="b">
        <f>COUNTIF(E:E,E1144)&gt;1</f>
        <v>0</v>
      </c>
    </row>
    <row r="1145" spans="1:9" x14ac:dyDescent="0.2">
      <c r="A1145" s="2" t="s">
        <v>10</v>
      </c>
      <c r="B1145" s="3" t="s">
        <v>1229</v>
      </c>
      <c r="C1145" s="4" t="s">
        <v>1179</v>
      </c>
      <c r="D1145" s="4" t="str">
        <f>VLOOKUP(B1145,'local electoral areas'!CC:CD,2,FALSE)</f>
        <v>Dún Laoghaire</v>
      </c>
      <c r="E1145" s="4">
        <v>5042</v>
      </c>
      <c r="F1145" s="5">
        <v>2574</v>
      </c>
      <c r="G1145" t="b">
        <f>COUNTIF(B:B,B1145)&gt;1</f>
        <v>0</v>
      </c>
      <c r="H1145" s="43" t="s">
        <v>1209</v>
      </c>
      <c r="I1145" s="43" t="b">
        <f>COUNTIF(E:E,E1145)&gt;1</f>
        <v>0</v>
      </c>
    </row>
    <row r="1146" spans="1:9" x14ac:dyDescent="0.2">
      <c r="A1146" s="2" t="s">
        <v>10</v>
      </c>
      <c r="B1146" s="3" t="s">
        <v>1230</v>
      </c>
      <c r="C1146" s="4" t="s">
        <v>1179</v>
      </c>
      <c r="D1146" s="4" t="str">
        <f>VLOOKUP(B1146,'local electoral areas'!CC:CD,2,FALSE)</f>
        <v>Dún Laoghaire</v>
      </c>
      <c r="E1146" s="4">
        <v>5043</v>
      </c>
      <c r="F1146" s="5">
        <v>2975</v>
      </c>
      <c r="G1146" t="b">
        <f>COUNTIF(B:B,B1146)&gt;1</f>
        <v>0</v>
      </c>
      <c r="H1146" s="43" t="s">
        <v>1209</v>
      </c>
      <c r="I1146" s="43" t="b">
        <f>COUNTIF(E:E,E1146)&gt;1</f>
        <v>0</v>
      </c>
    </row>
    <row r="1147" spans="1:9" x14ac:dyDescent="0.2">
      <c r="A1147" s="2" t="s">
        <v>10</v>
      </c>
      <c r="B1147" s="3" t="s">
        <v>1231</v>
      </c>
      <c r="C1147" s="4" t="s">
        <v>1179</v>
      </c>
      <c r="D1147" t="str">
        <f>VLOOKUP(B1147,'local electoral areas'!CC:CD,2,FALSE)</f>
        <v>Dún Laoghaire</v>
      </c>
      <c r="E1147" s="4">
        <v>5044</v>
      </c>
      <c r="F1147" s="5">
        <v>4505</v>
      </c>
      <c r="G1147" t="b">
        <f>COUNTIF(B:B,B1147)&gt;1</f>
        <v>0</v>
      </c>
      <c r="H1147" s="43" t="s">
        <v>1209</v>
      </c>
      <c r="I1147" s="43" t="b">
        <f>COUNTIF(E:E,E1147)&gt;1</f>
        <v>0</v>
      </c>
    </row>
    <row r="1148" spans="1:9" x14ac:dyDescent="0.2">
      <c r="A1148" s="2" t="s">
        <v>10</v>
      </c>
      <c r="B1148" s="3" t="s">
        <v>1232</v>
      </c>
      <c r="C1148" s="4" t="s">
        <v>1179</v>
      </c>
      <c r="D1148" s="4" t="str">
        <f>VLOOKUP(B1148,'local electoral areas'!CC:CD,2,FALSE)</f>
        <v>Dún Laoghaire</v>
      </c>
      <c r="E1148" s="4">
        <v>5045</v>
      </c>
      <c r="F1148" s="5">
        <v>2322</v>
      </c>
      <c r="G1148" t="b">
        <f>COUNTIF(B:B,B1148)&gt;1</f>
        <v>0</v>
      </c>
      <c r="H1148" s="43" t="s">
        <v>1209</v>
      </c>
      <c r="I1148" s="43" t="b">
        <f>COUNTIF(E:E,E1148)&gt;1</f>
        <v>0</v>
      </c>
    </row>
    <row r="1149" spans="1:9" x14ac:dyDescent="0.2">
      <c r="A1149" s="2" t="s">
        <v>10</v>
      </c>
      <c r="B1149" s="3" t="s">
        <v>1233</v>
      </c>
      <c r="C1149" s="4" t="s">
        <v>1179</v>
      </c>
      <c r="D1149" s="4" t="str">
        <f>VLOOKUP(B1149,'local electoral areas'!CC:CD,2,FALSE)</f>
        <v>Dún Laoghaire</v>
      </c>
      <c r="E1149" s="4">
        <v>5046</v>
      </c>
      <c r="F1149" s="5">
        <v>1908</v>
      </c>
      <c r="G1149" t="b">
        <f>COUNTIF(B:B,B1149)&gt;1</f>
        <v>0</v>
      </c>
      <c r="H1149" s="43" t="s">
        <v>1209</v>
      </c>
      <c r="I1149" s="43" t="b">
        <f>COUNTIF(E:E,E1149)&gt;1</f>
        <v>0</v>
      </c>
    </row>
    <row r="1150" spans="1:9" x14ac:dyDescent="0.2">
      <c r="A1150" s="2" t="s">
        <v>10</v>
      </c>
      <c r="B1150" s="3" t="s">
        <v>1234</v>
      </c>
      <c r="C1150" s="4" t="s">
        <v>1179</v>
      </c>
      <c r="D1150" s="4" t="str">
        <f>VLOOKUP(B1150,'local electoral areas'!CC:CD,2,FALSE)</f>
        <v>Dún Laoghaire</v>
      </c>
      <c r="E1150" s="4">
        <v>5047</v>
      </c>
      <c r="F1150" s="5">
        <v>2921</v>
      </c>
      <c r="G1150" t="b">
        <f>COUNTIF(B:B,B1150)&gt;1</f>
        <v>0</v>
      </c>
      <c r="H1150" s="43" t="s">
        <v>1209</v>
      </c>
      <c r="I1150" s="43" t="b">
        <f>COUNTIF(E:E,E1150)&gt;1</f>
        <v>0</v>
      </c>
    </row>
    <row r="1151" spans="1:9" x14ac:dyDescent="0.2">
      <c r="A1151" s="2" t="s">
        <v>10</v>
      </c>
      <c r="B1151" s="3" t="s">
        <v>1235</v>
      </c>
      <c r="C1151" s="4" t="s">
        <v>1179</v>
      </c>
      <c r="D1151" s="4" t="str">
        <f>VLOOKUP(B1151,'local electoral areas'!CC:CD,2,FALSE)</f>
        <v>Dún Laoghaire</v>
      </c>
      <c r="E1151" s="4">
        <v>5048</v>
      </c>
      <c r="F1151" s="5">
        <v>1432</v>
      </c>
      <c r="G1151" t="b">
        <f>COUNTIF(B:B,B1151)&gt;1</f>
        <v>0</v>
      </c>
      <c r="H1151" s="43" t="s">
        <v>1209</v>
      </c>
      <c r="I1151" s="43" t="b">
        <f>COUNTIF(E:E,E1151)&gt;1</f>
        <v>0</v>
      </c>
    </row>
    <row r="1152" spans="1:9" x14ac:dyDescent="0.2">
      <c r="A1152" s="2" t="s">
        <v>10</v>
      </c>
      <c r="B1152" s="3" t="s">
        <v>1236</v>
      </c>
      <c r="C1152" s="4" t="s">
        <v>1179</v>
      </c>
      <c r="D1152" s="4" t="str">
        <f>VLOOKUP(B1152,'local electoral areas'!CC:CD,2,FALSE)</f>
        <v>Dún Laoghaire</v>
      </c>
      <c r="E1152" s="4">
        <v>5049</v>
      </c>
      <c r="F1152" s="5">
        <v>4352</v>
      </c>
      <c r="G1152" t="b">
        <f>COUNTIF(B:B,B1152)&gt;1</f>
        <v>0</v>
      </c>
      <c r="H1152" s="43" t="s">
        <v>1209</v>
      </c>
      <c r="I1152" s="43" t="b">
        <f>COUNTIF(E:E,E1152)&gt;1</f>
        <v>0</v>
      </c>
    </row>
    <row r="1153" spans="1:9" x14ac:dyDescent="0.2">
      <c r="A1153" s="2" t="s">
        <v>10</v>
      </c>
      <c r="B1153" s="3" t="s">
        <v>1237</v>
      </c>
      <c r="C1153" s="4" t="s">
        <v>1179</v>
      </c>
      <c r="D1153" s="4" t="str">
        <f>VLOOKUP(B1153,'local electoral areas'!CC:CD,2,FALSE)</f>
        <v>Dún Laoghaire</v>
      </c>
      <c r="E1153" s="4">
        <v>5051</v>
      </c>
      <c r="F1153" s="5">
        <v>1754</v>
      </c>
      <c r="G1153" t="b">
        <f>COUNTIF(B:B,B1153)&gt;1</f>
        <v>0</v>
      </c>
      <c r="H1153" s="43" t="s">
        <v>1209</v>
      </c>
      <c r="I1153" s="43" t="b">
        <f>COUNTIF(E:E,E1153)&gt;1</f>
        <v>0</v>
      </c>
    </row>
    <row r="1154" spans="1:9" x14ac:dyDescent="0.2">
      <c r="A1154" s="2" t="s">
        <v>10</v>
      </c>
      <c r="B1154" s="3" t="s">
        <v>1238</v>
      </c>
      <c r="C1154" s="4" t="s">
        <v>1179</v>
      </c>
      <c r="D1154" s="4" t="str">
        <f>VLOOKUP(B1154,'local electoral areas'!CC:CD,2,FALSE)</f>
        <v>Dún Laoghaire</v>
      </c>
      <c r="E1154" s="4">
        <v>5050</v>
      </c>
      <c r="F1154" s="5">
        <v>3688</v>
      </c>
      <c r="G1154" t="b">
        <f>COUNTIF(B:B,B1154)&gt;1</f>
        <v>0</v>
      </c>
      <c r="H1154" s="43" t="s">
        <v>1209</v>
      </c>
      <c r="I1154" s="43" t="b">
        <f>COUNTIF(E:E,E1154)&gt;1</f>
        <v>0</v>
      </c>
    </row>
    <row r="1155" spans="1:9" x14ac:dyDescent="0.2">
      <c r="A1155" s="2" t="s">
        <v>10</v>
      </c>
      <c r="B1155" s="3" t="s">
        <v>1239</v>
      </c>
      <c r="C1155" s="4" t="s">
        <v>1179</v>
      </c>
      <c r="D1155" s="4" t="str">
        <f>VLOOKUP(B1155,'local electoral areas'!CC:CD,2,FALSE)</f>
        <v>Dún Laoghaire</v>
      </c>
      <c r="E1155" s="4">
        <v>5052</v>
      </c>
      <c r="F1155" s="5">
        <v>2764</v>
      </c>
      <c r="G1155" t="b">
        <f>COUNTIF(B:B,B1155)&gt;1</f>
        <v>0</v>
      </c>
      <c r="H1155" s="43" t="s">
        <v>1209</v>
      </c>
      <c r="I1155" s="43" t="b">
        <f>COUNTIF(E:E,E1155)&gt;1</f>
        <v>0</v>
      </c>
    </row>
    <row r="1156" spans="1:9" x14ac:dyDescent="0.2">
      <c r="A1156" s="2" t="s">
        <v>10</v>
      </c>
      <c r="B1156" s="3" t="s">
        <v>1240</v>
      </c>
      <c r="C1156" s="4" t="s">
        <v>1179</v>
      </c>
      <c r="D1156" s="4" t="str">
        <f>VLOOKUP(B1156,'local electoral areas'!CC:CD,2,FALSE)</f>
        <v>Blackrock</v>
      </c>
      <c r="E1156" s="4">
        <v>5053</v>
      </c>
      <c r="F1156" s="5">
        <v>1752</v>
      </c>
      <c r="G1156" t="b">
        <f>COUNTIF(B:B,B1156)&gt;1</f>
        <v>0</v>
      </c>
      <c r="H1156" s="43" t="s">
        <v>1209</v>
      </c>
      <c r="I1156" s="43" t="b">
        <f>COUNTIF(E:E,E1156)&gt;1</f>
        <v>0</v>
      </c>
    </row>
    <row r="1157" spans="1:9" x14ac:dyDescent="0.2">
      <c r="A1157" s="2" t="s">
        <v>10</v>
      </c>
      <c r="B1157" s="3" t="s">
        <v>1241</v>
      </c>
      <c r="C1157" s="4" t="s">
        <v>1179</v>
      </c>
      <c r="D1157" s="4" t="str">
        <f>VLOOKUP(B1157,'local electoral areas'!CC:CD,2,FALSE)</f>
        <v>Stillorgan</v>
      </c>
      <c r="E1157" s="4">
        <v>5054</v>
      </c>
      <c r="F1157" s="5">
        <v>6298</v>
      </c>
      <c r="G1157" t="b">
        <f>COUNTIF(B:B,B1157)&gt;1</f>
        <v>0</v>
      </c>
      <c r="H1157" s="43" t="s">
        <v>1209</v>
      </c>
      <c r="I1157" s="43" t="b">
        <f>COUNTIF(E:E,E1157)&gt;1</f>
        <v>0</v>
      </c>
    </row>
    <row r="1158" spans="1:9" x14ac:dyDescent="0.2">
      <c r="A1158" s="2" t="s">
        <v>10</v>
      </c>
      <c r="B1158" s="3" t="s">
        <v>1242</v>
      </c>
      <c r="C1158" s="4" t="s">
        <v>1179</v>
      </c>
      <c r="D1158" s="4" t="str">
        <f>VLOOKUP(B1158,'local electoral areas'!CC:CD,2,FALSE)</f>
        <v>Blackrock</v>
      </c>
      <c r="E1158" s="4">
        <v>5055</v>
      </c>
      <c r="F1158" s="5">
        <v>2539</v>
      </c>
      <c r="G1158" t="b">
        <f>COUNTIF(B:B,B1158)&gt;1</f>
        <v>0</v>
      </c>
      <c r="H1158" s="43" t="s">
        <v>1209</v>
      </c>
      <c r="I1158" s="43" t="b">
        <f>COUNTIF(E:E,E1158)&gt;1</f>
        <v>0</v>
      </c>
    </row>
    <row r="1159" spans="1:9" x14ac:dyDescent="0.2">
      <c r="A1159" s="2" t="s">
        <v>10</v>
      </c>
      <c r="B1159" s="3" t="s">
        <v>1243</v>
      </c>
      <c r="C1159" s="4" t="s">
        <v>1179</v>
      </c>
      <c r="D1159" s="4" t="str">
        <f>VLOOKUP(B1159,'local electoral areas'!CC:CD,2,FALSE)</f>
        <v>Stillorgan</v>
      </c>
      <c r="E1159" s="4">
        <v>5056</v>
      </c>
      <c r="F1159" s="5">
        <v>1557</v>
      </c>
      <c r="G1159" t="b">
        <f>COUNTIF(B:B,B1159)&gt;1</f>
        <v>0</v>
      </c>
      <c r="H1159" s="43" t="s">
        <v>1209</v>
      </c>
      <c r="I1159" s="43" t="b">
        <f>COUNTIF(E:E,E1159)&gt;1</f>
        <v>0</v>
      </c>
    </row>
    <row r="1160" spans="1:9" x14ac:dyDescent="0.2">
      <c r="A1160" s="2" t="s">
        <v>10</v>
      </c>
      <c r="B1160" s="3" t="s">
        <v>1244</v>
      </c>
      <c r="C1160" s="4" t="s">
        <v>1179</v>
      </c>
      <c r="D1160" s="4" t="s">
        <v>1202</v>
      </c>
      <c r="E1160" s="4">
        <v>5057</v>
      </c>
      <c r="F1160" s="5">
        <v>1552</v>
      </c>
      <c r="G1160" t="b">
        <f>COUNTIF(B:B,B1160)&gt;1</f>
        <v>0</v>
      </c>
      <c r="H1160" s="43" t="s">
        <v>1209</v>
      </c>
      <c r="I1160" s="43" t="b">
        <f>COUNTIF(E:E,E1160)&gt;1</f>
        <v>1</v>
      </c>
    </row>
    <row r="1161" spans="1:9" x14ac:dyDescent="0.2">
      <c r="A1161" s="2" t="s">
        <v>10</v>
      </c>
      <c r="B1161" s="3" t="s">
        <v>1245</v>
      </c>
      <c r="C1161" s="4" t="s">
        <v>1179</v>
      </c>
      <c r="D1161" s="4" t="str">
        <f>VLOOKUP(B1161,'local electoral areas'!CC:CD,2,FALSE)</f>
        <v>Killiney – Shankill</v>
      </c>
      <c r="E1161" s="4">
        <v>5058</v>
      </c>
      <c r="F1161" s="5">
        <v>3367</v>
      </c>
      <c r="G1161" t="b">
        <f>COUNTIF(B:B,B1161)&gt;1</f>
        <v>0</v>
      </c>
      <c r="H1161" s="43" t="s">
        <v>1209</v>
      </c>
      <c r="I1161" s="43" t="b">
        <f>COUNTIF(E:E,E1161)&gt;1</f>
        <v>0</v>
      </c>
    </row>
    <row r="1162" spans="1:9" x14ac:dyDescent="0.2">
      <c r="A1162" s="2" t="s">
        <v>10</v>
      </c>
      <c r="B1162" s="3" t="s">
        <v>1246</v>
      </c>
      <c r="C1162" s="4" t="s">
        <v>1179</v>
      </c>
      <c r="D1162" s="4" t="str">
        <f>VLOOKUP(B1162,'local electoral areas'!CC:CD,2,FALSE)</f>
        <v>Killiney – Shankill</v>
      </c>
      <c r="E1162" s="4">
        <v>5059</v>
      </c>
      <c r="F1162" s="5">
        <v>6377</v>
      </c>
      <c r="G1162" t="b">
        <f>COUNTIF(B:B,B1162)&gt;1</f>
        <v>0</v>
      </c>
      <c r="H1162" s="43" t="s">
        <v>1209</v>
      </c>
      <c r="I1162" s="43" t="b">
        <f>COUNTIF(E:E,E1162)&gt;1</f>
        <v>0</v>
      </c>
    </row>
    <row r="1163" spans="1:9" x14ac:dyDescent="0.2">
      <c r="A1163" s="2" t="s">
        <v>10</v>
      </c>
      <c r="B1163" s="3" t="s">
        <v>1247</v>
      </c>
      <c r="C1163" s="4" t="s">
        <v>1179</v>
      </c>
      <c r="D1163" s="4" t="str">
        <f>VLOOKUP(B1163,'local electoral areas'!CC:CD,2,FALSE)</f>
        <v>Killiney – Shankill</v>
      </c>
      <c r="E1163" s="4">
        <v>5060</v>
      </c>
      <c r="F1163" s="5">
        <v>5716</v>
      </c>
      <c r="G1163" t="b">
        <f>COUNTIF(B:B,B1163)&gt;1</f>
        <v>0</v>
      </c>
      <c r="H1163" s="43" t="s">
        <v>1209</v>
      </c>
      <c r="I1163" s="43" t="b">
        <f>COUNTIF(E:E,E1163)&gt;1</f>
        <v>0</v>
      </c>
    </row>
    <row r="1164" spans="1:9" x14ac:dyDescent="0.2">
      <c r="A1164" s="2" t="s">
        <v>10</v>
      </c>
      <c r="B1164" s="3" t="s">
        <v>1248</v>
      </c>
      <c r="C1164" s="4" t="s">
        <v>1179</v>
      </c>
      <c r="D1164" s="4" t="str">
        <f>VLOOKUP(B1164,'local electoral areas'!CC:CD,2,FALSE)</f>
        <v>Killiney – Shankill</v>
      </c>
      <c r="E1164" s="4">
        <v>5061</v>
      </c>
      <c r="F1164" s="5">
        <v>3265</v>
      </c>
      <c r="G1164" t="b">
        <f>COUNTIF(B:B,B1164)&gt;1</f>
        <v>0</v>
      </c>
      <c r="H1164" s="43" t="s">
        <v>1209</v>
      </c>
      <c r="I1164" s="43" t="b">
        <f>COUNTIF(E:E,E1164)&gt;1</f>
        <v>0</v>
      </c>
    </row>
    <row r="1165" spans="1:9" x14ac:dyDescent="0.2">
      <c r="A1165" s="2" t="s">
        <v>10</v>
      </c>
      <c r="B1165" s="3" t="s">
        <v>1249</v>
      </c>
      <c r="C1165" s="4" t="s">
        <v>1179</v>
      </c>
      <c r="D1165" s="4" t="str">
        <f>VLOOKUP(B1165,'local electoral areas'!CC:CD,2,FALSE)</f>
        <v>Killiney – Shankill</v>
      </c>
      <c r="E1165" s="4">
        <v>5062</v>
      </c>
      <c r="F1165" s="5">
        <v>5493</v>
      </c>
      <c r="G1165" t="b">
        <f>COUNTIF(B:B,B1165)&gt;1</f>
        <v>0</v>
      </c>
      <c r="H1165" s="43" t="s">
        <v>1209</v>
      </c>
      <c r="I1165" s="43" t="b">
        <f>COUNTIF(E:E,E1165)&gt;1</f>
        <v>0</v>
      </c>
    </row>
    <row r="1166" spans="1:9" x14ac:dyDescent="0.2">
      <c r="A1166" s="2" t="s">
        <v>10</v>
      </c>
      <c r="B1166" s="3" t="s">
        <v>1250</v>
      </c>
      <c r="C1166" s="4" t="s">
        <v>1179</v>
      </c>
      <c r="D1166" s="4" t="str">
        <f>VLOOKUP(B1166,'local electoral areas'!CC:CD,2,FALSE)</f>
        <v>Stillorgan</v>
      </c>
      <c r="E1166" s="4">
        <v>5065</v>
      </c>
      <c r="F1166" s="5">
        <v>2958</v>
      </c>
      <c r="G1166" t="b">
        <f>COUNTIF(B:B,B1166)&gt;1</f>
        <v>0</v>
      </c>
      <c r="H1166" s="43" t="s">
        <v>1209</v>
      </c>
      <c r="I1166" s="43" t="b">
        <f>COUNTIF(E:E,E1166)&gt;1</f>
        <v>0</v>
      </c>
    </row>
    <row r="1167" spans="1:9" x14ac:dyDescent="0.2">
      <c r="A1167" s="2" t="s">
        <v>10</v>
      </c>
      <c r="B1167" s="3" t="s">
        <v>1251</v>
      </c>
      <c r="C1167" s="4" t="s">
        <v>1179</v>
      </c>
      <c r="D1167" s="4" t="str">
        <f>VLOOKUP(B1167,'local electoral areas'!CC:CD,2,FALSE)</f>
        <v>Blackrock</v>
      </c>
      <c r="E1167" s="4">
        <v>5068</v>
      </c>
      <c r="F1167" s="5">
        <v>2280</v>
      </c>
      <c r="G1167" t="b">
        <f>COUNTIF(B:B,B1167)&gt;1</f>
        <v>0</v>
      </c>
      <c r="H1167" s="43" t="s">
        <v>1209</v>
      </c>
      <c r="I1167" s="43" t="b">
        <f>COUNTIF(E:E,E1167)&gt;1</f>
        <v>0</v>
      </c>
    </row>
    <row r="1168" spans="1:9" x14ac:dyDescent="0.2">
      <c r="A1168" s="2" t="s">
        <v>10</v>
      </c>
      <c r="B1168" s="3" t="s">
        <v>1252</v>
      </c>
      <c r="C1168" s="4" t="s">
        <v>1253</v>
      </c>
      <c r="D1168" s="4" t="str">
        <f>VLOOKUP(B1168,'local electoral areas'!Q:R,2,FALSE)</f>
        <v>Conamara North</v>
      </c>
      <c r="E1168" s="4">
        <v>27035</v>
      </c>
      <c r="F1168" s="5">
        <v>300</v>
      </c>
      <c r="G1168" t="b">
        <f>COUNTIF(B:B,B1168)&gt;1</f>
        <v>0</v>
      </c>
      <c r="H1168" s="43" t="s">
        <v>1254</v>
      </c>
      <c r="I1168" s="43" t="b">
        <f>COUNTIF(E:E,E1168)&gt;1</f>
        <v>0</v>
      </c>
    </row>
    <row r="1169" spans="1:9" x14ac:dyDescent="0.2">
      <c r="A1169" s="2" t="s">
        <v>10</v>
      </c>
      <c r="B1169" s="3" t="s">
        <v>1255</v>
      </c>
      <c r="C1169" s="4" t="s">
        <v>1253</v>
      </c>
      <c r="D1169" s="4" t="str">
        <f>VLOOKUP(B1169,'local electoral areas'!Q:R,2,FALSE)</f>
        <v>Conamara North</v>
      </c>
      <c r="E1169" s="4">
        <v>27153</v>
      </c>
      <c r="F1169" s="5">
        <v>153</v>
      </c>
      <c r="G1169" t="b">
        <f>COUNTIF(B:B,B1169)&gt;1</f>
        <v>0</v>
      </c>
      <c r="H1169" s="43" t="s">
        <v>1254</v>
      </c>
      <c r="I1169" s="43" t="b">
        <f>COUNTIF(E:E,E1169)&gt;1</f>
        <v>0</v>
      </c>
    </row>
    <row r="1170" spans="1:9" x14ac:dyDescent="0.2">
      <c r="A1170" s="2" t="s">
        <v>10</v>
      </c>
      <c r="B1170" s="3" t="s">
        <v>1256</v>
      </c>
      <c r="C1170" s="4" t="s">
        <v>1253</v>
      </c>
      <c r="D1170" s="4" t="str">
        <f>VLOOKUP(B1170,'local electoral areas'!Q:R,2,FALSE)</f>
        <v>Conamara North</v>
      </c>
      <c r="E1170" s="4">
        <v>27033</v>
      </c>
      <c r="F1170" s="5">
        <v>853</v>
      </c>
      <c r="G1170" t="b">
        <f>COUNTIF(B:B,B1170)&gt;1</f>
        <v>0</v>
      </c>
      <c r="H1170" s="43" t="s">
        <v>1254</v>
      </c>
      <c r="I1170" s="43" t="b">
        <f>COUNTIF(E:E,E1170)&gt;1</f>
        <v>0</v>
      </c>
    </row>
    <row r="1171" spans="1:9" x14ac:dyDescent="0.2">
      <c r="A1171" s="2" t="s">
        <v>10</v>
      </c>
      <c r="B1171" s="3" t="s">
        <v>1257</v>
      </c>
      <c r="C1171" s="4" t="s">
        <v>1253</v>
      </c>
      <c r="D1171" s="4" t="str">
        <f>VLOOKUP(B1171,'local electoral areas'!Q:R,2,FALSE)</f>
        <v>Conamara North</v>
      </c>
      <c r="E1171" s="4">
        <v>27150</v>
      </c>
      <c r="F1171" s="5">
        <v>1266</v>
      </c>
      <c r="G1171" t="b">
        <f>COUNTIF(B:B,B1171)&gt;1</f>
        <v>0</v>
      </c>
      <c r="H1171" s="43" t="s">
        <v>1254</v>
      </c>
      <c r="I1171" s="43" t="b">
        <f>COUNTIF(E:E,E1171)&gt;1</f>
        <v>0</v>
      </c>
    </row>
    <row r="1172" spans="1:9" x14ac:dyDescent="0.2">
      <c r="A1172" s="2" t="s">
        <v>10</v>
      </c>
      <c r="B1172" s="3" t="s">
        <v>1258</v>
      </c>
      <c r="C1172" s="4" t="s">
        <v>1253</v>
      </c>
      <c r="D1172" s="4" t="str">
        <f>VLOOKUP(B1172,'local electoral areas'!Q:R,2,FALSE)</f>
        <v>Conamara North</v>
      </c>
      <c r="E1172" s="4">
        <v>27160</v>
      </c>
      <c r="F1172" s="5">
        <v>76</v>
      </c>
      <c r="G1172" t="b">
        <f>COUNTIF(B:B,B1172)&gt;1</f>
        <v>0</v>
      </c>
      <c r="H1172" s="43" t="s">
        <v>1254</v>
      </c>
      <c r="I1172" s="43" t="b">
        <f>COUNTIF(E:E,E1172)&gt;1</f>
        <v>0</v>
      </c>
    </row>
    <row r="1173" spans="1:9" x14ac:dyDescent="0.2">
      <c r="A1173" s="2" t="s">
        <v>10</v>
      </c>
      <c r="B1173" s="3" t="s">
        <v>1259</v>
      </c>
      <c r="C1173" s="4" t="s">
        <v>1253</v>
      </c>
      <c r="D1173" s="4" t="str">
        <f>VLOOKUP(B1173,'local electoral areas'!Q:R,2,FALSE)</f>
        <v>Conamara North</v>
      </c>
      <c r="E1173" s="4">
        <v>27161</v>
      </c>
      <c r="F1173" s="5">
        <v>555</v>
      </c>
      <c r="G1173" t="b">
        <f>COUNTIF(B:B,B1173)&gt;1</f>
        <v>0</v>
      </c>
      <c r="H1173" s="43" t="s">
        <v>1254</v>
      </c>
      <c r="I1173" s="43" t="b">
        <f>COUNTIF(E:E,E1173)&gt;1</f>
        <v>0</v>
      </c>
    </row>
    <row r="1174" spans="1:9" x14ac:dyDescent="0.2">
      <c r="A1174" s="2" t="s">
        <v>10</v>
      </c>
      <c r="B1174" s="3" t="s">
        <v>1260</v>
      </c>
      <c r="C1174" s="4" t="s">
        <v>1253</v>
      </c>
      <c r="D1174" s="4" t="str">
        <f>VLOOKUP(B1174,'local electoral areas'!Q:R,2,FALSE)</f>
        <v>Conamara North</v>
      </c>
      <c r="E1174" s="4">
        <v>27031</v>
      </c>
      <c r="F1174" s="5">
        <v>105</v>
      </c>
      <c r="G1174" t="b">
        <f>COUNTIF(B:B,B1174)&gt;1</f>
        <v>0</v>
      </c>
      <c r="H1174" s="43" t="s">
        <v>1254</v>
      </c>
      <c r="I1174" s="43" t="b">
        <f>COUNTIF(E:E,E1174)&gt;1</f>
        <v>0</v>
      </c>
    </row>
    <row r="1175" spans="1:9" x14ac:dyDescent="0.2">
      <c r="A1175" s="2" t="s">
        <v>10</v>
      </c>
      <c r="B1175" s="3" t="s">
        <v>1261</v>
      </c>
      <c r="C1175" s="4" t="s">
        <v>1253</v>
      </c>
      <c r="D1175" s="4" t="s">
        <v>1262</v>
      </c>
      <c r="E1175" s="4">
        <v>27021</v>
      </c>
      <c r="F1175" s="5">
        <v>529</v>
      </c>
      <c r="G1175" t="b">
        <f>COUNTIF(B:B,B1175)&gt;1</f>
        <v>1</v>
      </c>
      <c r="H1175" s="43" t="s">
        <v>1254</v>
      </c>
      <c r="I1175" s="43" t="b">
        <f>COUNTIF(E:E,E1175)&gt;1</f>
        <v>0</v>
      </c>
    </row>
    <row r="1176" spans="1:9" x14ac:dyDescent="0.2">
      <c r="A1176" s="2" t="s">
        <v>10</v>
      </c>
      <c r="B1176" s="3" t="s">
        <v>1263</v>
      </c>
      <c r="C1176" s="4" t="s">
        <v>1253</v>
      </c>
      <c r="D1176" s="4" t="str">
        <f>VLOOKUP(B1176,'local electoral areas'!Q:R,2,FALSE)</f>
        <v>Conamara North</v>
      </c>
      <c r="E1176" s="4">
        <v>27022</v>
      </c>
      <c r="F1176" s="5">
        <v>211</v>
      </c>
      <c r="G1176" t="b">
        <f>COUNTIF(B:B,B1176)&gt;1</f>
        <v>0</v>
      </c>
      <c r="H1176" s="43" t="s">
        <v>1254</v>
      </c>
      <c r="I1176" s="43" t="b">
        <f>COUNTIF(E:E,E1176)&gt;1</f>
        <v>0</v>
      </c>
    </row>
    <row r="1177" spans="1:9" x14ac:dyDescent="0.2">
      <c r="A1177" s="2" t="s">
        <v>10</v>
      </c>
      <c r="B1177" s="3" t="s">
        <v>1264</v>
      </c>
      <c r="C1177" s="4" t="s">
        <v>1253</v>
      </c>
      <c r="D1177" s="4" t="str">
        <f>VLOOKUP(B1177,'local electoral areas'!Q:R,2,FALSE)</f>
        <v>Conamara North</v>
      </c>
      <c r="E1177" s="4">
        <v>27023</v>
      </c>
      <c r="F1177" s="5">
        <v>399</v>
      </c>
      <c r="G1177" t="b">
        <f>COUNTIF(B:B,B1177)&gt;1</f>
        <v>0</v>
      </c>
      <c r="H1177" s="43" t="s">
        <v>1254</v>
      </c>
      <c r="I1177" s="43" t="b">
        <f>COUNTIF(E:E,E1177)&gt;1</f>
        <v>0</v>
      </c>
    </row>
    <row r="1178" spans="1:9" x14ac:dyDescent="0.2">
      <c r="A1178" s="2" t="s">
        <v>10</v>
      </c>
      <c r="B1178" s="3" t="s">
        <v>1265</v>
      </c>
      <c r="C1178" s="4" t="s">
        <v>1253</v>
      </c>
      <c r="D1178" s="4" t="str">
        <f>VLOOKUP(B1178,'local electoral areas'!Q:R,2,FALSE)</f>
        <v>Conamara North</v>
      </c>
      <c r="E1178" s="4">
        <v>27149</v>
      </c>
      <c r="F1178" s="5">
        <v>330</v>
      </c>
      <c r="G1178" t="b">
        <f>COUNTIF(B:B,B1178)&gt;1</f>
        <v>0</v>
      </c>
      <c r="H1178" s="43" t="s">
        <v>1254</v>
      </c>
      <c r="I1178" s="43" t="b">
        <f>COUNTIF(E:E,E1178)&gt;1</f>
        <v>0</v>
      </c>
    </row>
    <row r="1179" spans="1:9" x14ac:dyDescent="0.2">
      <c r="A1179" s="2" t="s">
        <v>10</v>
      </c>
      <c r="B1179" s="3" t="s">
        <v>1266</v>
      </c>
      <c r="C1179" s="4" t="s">
        <v>1253</v>
      </c>
      <c r="D1179" s="4" t="str">
        <f>VLOOKUP(B1179,'local electoral areas'!Q:R,2,FALSE)</f>
        <v>Conamara North</v>
      </c>
      <c r="E1179" s="4">
        <v>27155</v>
      </c>
      <c r="F1179" s="5">
        <v>171</v>
      </c>
      <c r="G1179" t="b">
        <f>COUNTIF(B:B,B1179)&gt;1</f>
        <v>1</v>
      </c>
      <c r="H1179" s="43" t="s">
        <v>1254</v>
      </c>
      <c r="I1179" s="43" t="b">
        <f>COUNTIF(E:E,E1179)&gt;1</f>
        <v>0</v>
      </c>
    </row>
    <row r="1180" spans="1:9" x14ac:dyDescent="0.2">
      <c r="A1180" s="2" t="s">
        <v>10</v>
      </c>
      <c r="B1180" s="3" t="s">
        <v>1267</v>
      </c>
      <c r="C1180" s="4" t="s">
        <v>1253</v>
      </c>
      <c r="D1180" s="4" t="str">
        <f>VLOOKUP(B1180,'local electoral areas'!Q:R,2,FALSE)</f>
        <v>Conamara North</v>
      </c>
      <c r="E1180" s="4">
        <v>27024</v>
      </c>
      <c r="F1180" s="5">
        <v>290</v>
      </c>
      <c r="G1180" t="b">
        <f>COUNTIF(B:B,B1180)&gt;1</f>
        <v>0</v>
      </c>
      <c r="H1180" s="43" t="s">
        <v>1254</v>
      </c>
      <c r="I1180" s="43" t="b">
        <f>COUNTIF(E:E,E1180)&gt;1</f>
        <v>0</v>
      </c>
    </row>
    <row r="1181" spans="1:9" x14ac:dyDescent="0.2">
      <c r="A1181" s="2" t="s">
        <v>10</v>
      </c>
      <c r="B1181" s="3" t="s">
        <v>1268</v>
      </c>
      <c r="C1181" s="4" t="s">
        <v>1253</v>
      </c>
      <c r="D1181" s="4" t="str">
        <f>VLOOKUP(B1181,'local electoral areas'!Q:R,2,FALSE)</f>
        <v>Conamara North</v>
      </c>
      <c r="E1181" s="4">
        <v>27025</v>
      </c>
      <c r="F1181" s="5">
        <v>2051</v>
      </c>
      <c r="G1181" t="b">
        <f>COUNTIF(B:B,B1181)&gt;1</f>
        <v>0</v>
      </c>
      <c r="H1181" s="43" t="s">
        <v>1254</v>
      </c>
      <c r="I1181" s="43" t="b">
        <f>COUNTIF(E:E,E1181)&gt;1</f>
        <v>0</v>
      </c>
    </row>
    <row r="1182" spans="1:9" x14ac:dyDescent="0.2">
      <c r="A1182" s="2" t="s">
        <v>10</v>
      </c>
      <c r="B1182" s="3" t="s">
        <v>1269</v>
      </c>
      <c r="C1182" s="4" t="s">
        <v>1253</v>
      </c>
      <c r="D1182" s="4" t="str">
        <f>VLOOKUP(B1182,'local electoral areas'!Q:R,2,FALSE)</f>
        <v>Conamara North</v>
      </c>
      <c r="E1182" s="4">
        <v>27037</v>
      </c>
      <c r="F1182" s="5">
        <v>439</v>
      </c>
      <c r="G1182" t="b">
        <f>COUNTIF(B:B,B1182)&gt;1</f>
        <v>0</v>
      </c>
      <c r="H1182" s="43" t="s">
        <v>1254</v>
      </c>
      <c r="I1182" s="43" t="b">
        <f>COUNTIF(E:E,E1182)&gt;1</f>
        <v>0</v>
      </c>
    </row>
    <row r="1183" spans="1:9" x14ac:dyDescent="0.2">
      <c r="A1183" s="2" t="s">
        <v>10</v>
      </c>
      <c r="B1183" s="3" t="s">
        <v>1270</v>
      </c>
      <c r="C1183" s="4" t="s">
        <v>1253</v>
      </c>
      <c r="D1183" s="4" t="str">
        <f>VLOOKUP(B1183,'local electoral areas'!Q:R,2,FALSE)</f>
        <v>Conamara North</v>
      </c>
      <c r="E1183" s="4">
        <v>27151</v>
      </c>
      <c r="F1183" s="5">
        <v>532</v>
      </c>
      <c r="G1183" t="b">
        <f>COUNTIF(B:B,B1183)&gt;1</f>
        <v>0</v>
      </c>
      <c r="H1183" s="43" t="s">
        <v>1254</v>
      </c>
      <c r="I1183" s="43" t="b">
        <f>COUNTIF(E:E,E1183)&gt;1</f>
        <v>0</v>
      </c>
    </row>
    <row r="1184" spans="1:9" x14ac:dyDescent="0.2">
      <c r="A1184" s="2" t="s">
        <v>10</v>
      </c>
      <c r="B1184" s="3" t="s">
        <v>1271</v>
      </c>
      <c r="C1184" s="4" t="s">
        <v>1253</v>
      </c>
      <c r="D1184" s="4" t="str">
        <f>VLOOKUP(B1184,'local electoral areas'!Q:R,2,FALSE)</f>
        <v>Conamara North</v>
      </c>
      <c r="E1184" s="4">
        <v>27026</v>
      </c>
      <c r="F1184" s="5">
        <v>311</v>
      </c>
      <c r="G1184" t="b">
        <f>COUNTIF(B:B,B1184)&gt;1</f>
        <v>0</v>
      </c>
      <c r="H1184" s="43" t="s">
        <v>1254</v>
      </c>
      <c r="I1184" s="43" t="b">
        <f>COUNTIF(E:E,E1184)&gt;1</f>
        <v>0</v>
      </c>
    </row>
    <row r="1185" spans="1:9" x14ac:dyDescent="0.2">
      <c r="A1185" s="2" t="s">
        <v>10</v>
      </c>
      <c r="B1185" s="3" t="s">
        <v>1272</v>
      </c>
      <c r="C1185" s="4" t="s">
        <v>1253</v>
      </c>
      <c r="D1185" s="4" t="s">
        <v>1262</v>
      </c>
      <c r="E1185" s="4" t="s">
        <v>1273</v>
      </c>
      <c r="F1185" s="5">
        <v>308</v>
      </c>
      <c r="G1185" t="b">
        <f>COUNTIF(B:B,B1185)&gt;1</f>
        <v>0</v>
      </c>
      <c r="H1185" s="43" t="s">
        <v>1254</v>
      </c>
      <c r="I1185" s="43" t="b">
        <f>COUNTIF(E:E,E1185)&gt;1</f>
        <v>0</v>
      </c>
    </row>
    <row r="1186" spans="1:9" x14ac:dyDescent="0.2">
      <c r="A1186" s="2" t="s">
        <v>10</v>
      </c>
      <c r="B1186" s="3" t="s">
        <v>1274</v>
      </c>
      <c r="C1186" s="4" t="s">
        <v>1253</v>
      </c>
      <c r="D1186" s="4" t="str">
        <f>VLOOKUP(B1186,'local electoral areas'!Q:R,2,FALSE)</f>
        <v>Conamara North</v>
      </c>
      <c r="E1186" s="4">
        <v>27029</v>
      </c>
      <c r="F1186" s="5">
        <v>99</v>
      </c>
      <c r="G1186" t="b">
        <f>COUNTIF(B:B,B1186)&gt;1</f>
        <v>0</v>
      </c>
      <c r="H1186" s="43" t="s">
        <v>1254</v>
      </c>
      <c r="I1186" s="43" t="b">
        <f>COUNTIF(E:E,E1186)&gt;1</f>
        <v>0</v>
      </c>
    </row>
    <row r="1187" spans="1:9" x14ac:dyDescent="0.2">
      <c r="A1187" s="2" t="s">
        <v>10</v>
      </c>
      <c r="B1187" s="3" t="s">
        <v>1275</v>
      </c>
      <c r="C1187" s="4" t="s">
        <v>1253</v>
      </c>
      <c r="D1187" s="4" t="str">
        <f>VLOOKUP(B1187,'local electoral areas'!Q:R,2,FALSE)</f>
        <v>Conamara North</v>
      </c>
      <c r="E1187" s="4">
        <v>27030</v>
      </c>
      <c r="F1187" s="5">
        <v>240</v>
      </c>
      <c r="G1187" t="b">
        <f>COUNTIF(B:B,B1187)&gt;1</f>
        <v>0</v>
      </c>
      <c r="H1187" s="43" t="s">
        <v>1254</v>
      </c>
      <c r="I1187" s="43" t="b">
        <f>COUNTIF(E:E,E1187)&gt;1</f>
        <v>0</v>
      </c>
    </row>
    <row r="1188" spans="1:9" x14ac:dyDescent="0.2">
      <c r="A1188" s="2" t="s">
        <v>10</v>
      </c>
      <c r="B1188" s="3" t="s">
        <v>1276</v>
      </c>
      <c r="C1188" s="4" t="s">
        <v>1253</v>
      </c>
      <c r="D1188" s="4" t="str">
        <f>VLOOKUP(B1188,'local electoral areas'!Q:R,2,FALSE)</f>
        <v>Conamara North</v>
      </c>
      <c r="E1188" s="4">
        <v>27032</v>
      </c>
      <c r="F1188" s="5">
        <v>183</v>
      </c>
      <c r="G1188" t="b">
        <f>COUNTIF(B:B,B1188)&gt;1</f>
        <v>0</v>
      </c>
      <c r="H1188" s="43" t="s">
        <v>1254</v>
      </c>
      <c r="I1188" s="43" t="b">
        <f>COUNTIF(E:E,E1188)&gt;1</f>
        <v>0</v>
      </c>
    </row>
    <row r="1189" spans="1:9" x14ac:dyDescent="0.2">
      <c r="A1189" s="2" t="s">
        <v>10</v>
      </c>
      <c r="B1189" s="3" t="s">
        <v>1277</v>
      </c>
      <c r="C1189" s="4" t="s">
        <v>1253</v>
      </c>
      <c r="D1189" s="4" t="str">
        <f>VLOOKUP(B1189,'local electoral areas'!Q:R,2,FALSE)</f>
        <v>Conamara North</v>
      </c>
      <c r="E1189" s="4">
        <v>27156</v>
      </c>
      <c r="F1189" s="5">
        <v>315</v>
      </c>
      <c r="G1189" t="b">
        <f>COUNTIF(B:B,B1189)&gt;1</f>
        <v>0</v>
      </c>
      <c r="H1189" s="43" t="s">
        <v>1254</v>
      </c>
      <c r="I1189" s="43" t="b">
        <f>COUNTIF(E:E,E1189)&gt;1</f>
        <v>0</v>
      </c>
    </row>
    <row r="1190" spans="1:9" x14ac:dyDescent="0.2">
      <c r="A1190" s="2" t="s">
        <v>10</v>
      </c>
      <c r="B1190" s="3" t="s">
        <v>1278</v>
      </c>
      <c r="C1190" s="4" t="s">
        <v>1253</v>
      </c>
      <c r="D1190" s="4" t="str">
        <f>VLOOKUP(B1190,'local electoral areas'!Q:R,2,FALSE)</f>
        <v>Conamara North</v>
      </c>
      <c r="E1190" s="4">
        <v>27157</v>
      </c>
      <c r="F1190" s="5">
        <v>281</v>
      </c>
      <c r="G1190" t="b">
        <f>COUNTIF(B:B,B1190)&gt;1</f>
        <v>0</v>
      </c>
      <c r="H1190" s="43" t="s">
        <v>1254</v>
      </c>
      <c r="I1190" s="43" t="b">
        <f>COUNTIF(E:E,E1190)&gt;1</f>
        <v>0</v>
      </c>
    </row>
    <row r="1191" spans="1:9" x14ac:dyDescent="0.2">
      <c r="A1191" s="2" t="s">
        <v>10</v>
      </c>
      <c r="B1191" s="3" t="s">
        <v>1279</v>
      </c>
      <c r="C1191" s="4" t="s">
        <v>1253</v>
      </c>
      <c r="D1191" s="4" t="str">
        <f>VLOOKUP(B1191,'local electoral areas'!Q:R,2,FALSE)</f>
        <v>Conamara North</v>
      </c>
      <c r="E1191" s="4">
        <v>27034</v>
      </c>
      <c r="F1191" s="5">
        <v>334</v>
      </c>
      <c r="G1191" t="b">
        <f>COUNTIF(B:B,B1191)&gt;1</f>
        <v>0</v>
      </c>
      <c r="H1191" s="43" t="s">
        <v>1254</v>
      </c>
      <c r="I1191" s="43" t="b">
        <f>COUNTIF(E:E,E1191)&gt;1</f>
        <v>0</v>
      </c>
    </row>
    <row r="1192" spans="1:9" x14ac:dyDescent="0.2">
      <c r="A1192" s="2" t="s">
        <v>10</v>
      </c>
      <c r="B1192" s="3" t="s">
        <v>1280</v>
      </c>
      <c r="C1192" s="4" t="s">
        <v>1253</v>
      </c>
      <c r="D1192" s="4" t="str">
        <f>VLOOKUP(B1192,'local electoral areas'!Q:R,2,FALSE)</f>
        <v>Conamara North</v>
      </c>
      <c r="E1192" s="4">
        <v>27159</v>
      </c>
      <c r="F1192" s="5">
        <v>2820</v>
      </c>
      <c r="G1192" t="b">
        <f>COUNTIF(B:B,B1192)&gt;1</f>
        <v>1</v>
      </c>
      <c r="H1192" s="43" t="s">
        <v>1254</v>
      </c>
      <c r="I1192" s="43" t="b">
        <f>COUNTIF(E:E,E1192)&gt;1</f>
        <v>0</v>
      </c>
    </row>
    <row r="1193" spans="1:9" x14ac:dyDescent="0.2">
      <c r="A1193" s="2" t="s">
        <v>10</v>
      </c>
      <c r="B1193" s="3" t="s">
        <v>1281</v>
      </c>
      <c r="C1193" s="4" t="s">
        <v>1253</v>
      </c>
      <c r="D1193" s="4" t="str">
        <f>VLOOKUP(B1193,'local electoral areas'!Q:R,2,FALSE)</f>
        <v>Conamara North</v>
      </c>
      <c r="E1193" s="4">
        <v>27036</v>
      </c>
      <c r="F1193" s="5">
        <v>1231</v>
      </c>
      <c r="G1193" t="b">
        <f>COUNTIF(B:B,B1193)&gt;1</f>
        <v>0</v>
      </c>
      <c r="H1193" s="43" t="s">
        <v>1254</v>
      </c>
      <c r="I1193" s="43" t="b">
        <f>COUNTIF(E:E,E1193)&gt;1</f>
        <v>0</v>
      </c>
    </row>
    <row r="1194" spans="1:9" x14ac:dyDescent="0.2">
      <c r="A1194" s="2" t="s">
        <v>10</v>
      </c>
      <c r="B1194" s="3" t="s">
        <v>1282</v>
      </c>
      <c r="C1194" s="4" t="s">
        <v>1253</v>
      </c>
      <c r="D1194" s="4" t="str">
        <f>VLOOKUP(B1194,'local electoral areas'!Q:R,2,FALSE)</f>
        <v>Conamara North</v>
      </c>
      <c r="E1194" s="4">
        <v>27039</v>
      </c>
      <c r="F1194" s="5">
        <v>592</v>
      </c>
      <c r="G1194" t="b">
        <f>COUNTIF(B:B,B1194)&gt;1</f>
        <v>0</v>
      </c>
      <c r="H1194" s="43" t="s">
        <v>1254</v>
      </c>
      <c r="I1194" s="43" t="b">
        <f>COUNTIF(E:E,E1194)&gt;1</f>
        <v>0</v>
      </c>
    </row>
    <row r="1195" spans="1:9" x14ac:dyDescent="0.2">
      <c r="A1195" s="2" t="s">
        <v>10</v>
      </c>
      <c r="B1195" s="3" t="s">
        <v>1283</v>
      </c>
      <c r="C1195" s="4" t="s">
        <v>1253</v>
      </c>
      <c r="D1195" s="4" t="str">
        <f>VLOOKUP(B1195,'local electoral areas'!Q:R,2,FALSE)</f>
        <v>Conamara North</v>
      </c>
      <c r="E1195" s="4">
        <v>27038</v>
      </c>
      <c r="F1195" s="5">
        <v>462</v>
      </c>
      <c r="G1195" t="b">
        <f>COUNTIF(B:B,B1195)&gt;1</f>
        <v>0</v>
      </c>
      <c r="H1195" s="43" t="s">
        <v>1254</v>
      </c>
      <c r="I1195" s="43" t="b">
        <f>COUNTIF(E:E,E1195)&gt;1</f>
        <v>0</v>
      </c>
    </row>
    <row r="1196" spans="1:9" x14ac:dyDescent="0.2">
      <c r="A1196" s="2" t="s">
        <v>10</v>
      </c>
      <c r="B1196" s="3" t="s">
        <v>1284</v>
      </c>
      <c r="C1196" s="4" t="s">
        <v>1253</v>
      </c>
      <c r="D1196" s="4" t="str">
        <f>VLOOKUP(B1196,'local electoral areas'!Q:R,2,FALSE)</f>
        <v>Conamara North</v>
      </c>
      <c r="E1196" s="4">
        <v>27162</v>
      </c>
      <c r="F1196" s="5">
        <v>2592</v>
      </c>
      <c r="G1196" t="b">
        <f>COUNTIF(B:B,B1196)&gt;1</f>
        <v>0</v>
      </c>
      <c r="H1196" s="43" t="s">
        <v>1254</v>
      </c>
      <c r="I1196" s="43" t="b">
        <f>COUNTIF(E:E,E1196)&gt;1</f>
        <v>0</v>
      </c>
    </row>
    <row r="1197" spans="1:9" x14ac:dyDescent="0.2">
      <c r="A1197" s="2" t="s">
        <v>10</v>
      </c>
      <c r="B1197" s="3" t="s">
        <v>1285</v>
      </c>
      <c r="C1197" s="4" t="s">
        <v>1253</v>
      </c>
      <c r="D1197" s="4" t="str">
        <f>VLOOKUP(B1197,'local electoral areas'!Q:R,2,FALSE)</f>
        <v>Conamara South</v>
      </c>
      <c r="E1197" s="4">
        <v>27152</v>
      </c>
      <c r="F1197" s="5">
        <v>2651</v>
      </c>
      <c r="G1197" t="b">
        <f>COUNTIF(B:B,B1197)&gt;1</f>
        <v>0</v>
      </c>
      <c r="H1197" s="43" t="s">
        <v>1254</v>
      </c>
      <c r="I1197" s="43" t="b">
        <f>COUNTIF(E:E,E1197)&gt;1</f>
        <v>0</v>
      </c>
    </row>
    <row r="1198" spans="1:9" x14ac:dyDescent="0.2">
      <c r="A1198" s="2" t="s">
        <v>10</v>
      </c>
      <c r="B1198" s="3" t="s">
        <v>1286</v>
      </c>
      <c r="C1198" s="4" t="s">
        <v>1253</v>
      </c>
      <c r="D1198" s="4" t="str">
        <f>VLOOKUP(B1198,'local electoral areas'!Q:R,2,FALSE)</f>
        <v>Conamara South</v>
      </c>
      <c r="E1198" s="4">
        <v>27063</v>
      </c>
      <c r="F1198" s="5">
        <v>1773</v>
      </c>
      <c r="G1198" t="b">
        <f>COUNTIF(B:B,B1198)&gt;1</f>
        <v>0</v>
      </c>
      <c r="H1198" s="43" t="s">
        <v>1254</v>
      </c>
      <c r="I1198" s="43" t="b">
        <f>COUNTIF(E:E,E1198)&gt;1</f>
        <v>0</v>
      </c>
    </row>
    <row r="1199" spans="1:9" x14ac:dyDescent="0.2">
      <c r="A1199" s="2" t="s">
        <v>10</v>
      </c>
      <c r="B1199" s="3" t="s">
        <v>1287</v>
      </c>
      <c r="C1199" s="4" t="s">
        <v>1253</v>
      </c>
      <c r="D1199" s="4" t="str">
        <f>VLOOKUP(B1199,'local electoral areas'!Q:R,2,FALSE)</f>
        <v>Conamara South</v>
      </c>
      <c r="E1199" s="4">
        <v>27053</v>
      </c>
      <c r="F1199" s="5">
        <v>1317</v>
      </c>
      <c r="G1199" t="b">
        <f>COUNTIF(B:B,B1199)&gt;1</f>
        <v>0</v>
      </c>
      <c r="H1199" s="43" t="s">
        <v>1254</v>
      </c>
      <c r="I1199" s="43" t="b">
        <f>COUNTIF(E:E,E1199)&gt;1</f>
        <v>0</v>
      </c>
    </row>
    <row r="1200" spans="1:9" x14ac:dyDescent="0.2">
      <c r="A1200" s="2" t="s">
        <v>10</v>
      </c>
      <c r="B1200" s="3" t="s">
        <v>1288</v>
      </c>
      <c r="C1200" s="4" t="s">
        <v>1253</v>
      </c>
      <c r="D1200" s="4" t="str">
        <f>VLOOKUP(B1200,'local electoral areas'!Q:R,2,FALSE)</f>
        <v>Conamara South</v>
      </c>
      <c r="E1200" s="4">
        <v>27055</v>
      </c>
      <c r="F1200" s="5">
        <v>1118</v>
      </c>
      <c r="G1200" t="b">
        <f>COUNTIF(B:B,B1200)&gt;1</f>
        <v>0</v>
      </c>
      <c r="H1200" s="43" t="s">
        <v>1254</v>
      </c>
      <c r="I1200" s="43" t="b">
        <f>COUNTIF(E:E,E1200)&gt;1</f>
        <v>0</v>
      </c>
    </row>
    <row r="1201" spans="1:9" x14ac:dyDescent="0.2">
      <c r="A1201" s="2" t="s">
        <v>10</v>
      </c>
      <c r="B1201" s="3" t="s">
        <v>1289</v>
      </c>
      <c r="C1201" s="4" t="s">
        <v>1253</v>
      </c>
      <c r="D1201" s="4" t="str">
        <f>VLOOKUP(B1201,'local electoral areas'!Q:R,2,FALSE)</f>
        <v>Conamara South</v>
      </c>
      <c r="E1201" s="4">
        <v>27154</v>
      </c>
      <c r="F1201" s="5">
        <v>1308</v>
      </c>
      <c r="G1201" t="b">
        <f>COUNTIF(B:B,B1201)&gt;1</f>
        <v>0</v>
      </c>
      <c r="H1201" s="43" t="s">
        <v>1254</v>
      </c>
      <c r="I1201" s="43" t="b">
        <f>COUNTIF(E:E,E1201)&gt;1</f>
        <v>0</v>
      </c>
    </row>
    <row r="1202" spans="1:9" x14ac:dyDescent="0.2">
      <c r="A1202" s="2" t="s">
        <v>10</v>
      </c>
      <c r="B1202" s="3" t="s">
        <v>1290</v>
      </c>
      <c r="C1202" s="4" t="s">
        <v>1253</v>
      </c>
      <c r="D1202" s="4" t="str">
        <f>VLOOKUP(B1202,'local electoral areas'!Q:R,2,FALSE)</f>
        <v>Conamara South</v>
      </c>
      <c r="E1202" s="4">
        <v>27158</v>
      </c>
      <c r="F1202" s="5">
        <v>879</v>
      </c>
      <c r="G1202" t="b">
        <f>COUNTIF(B:B,B1202)&gt;1</f>
        <v>0</v>
      </c>
      <c r="H1202" s="43" t="s">
        <v>1254</v>
      </c>
      <c r="I1202" s="43" t="b">
        <f>COUNTIF(E:E,E1202)&gt;1</f>
        <v>0</v>
      </c>
    </row>
    <row r="1203" spans="1:9" x14ac:dyDescent="0.2">
      <c r="A1203" s="2" t="s">
        <v>10</v>
      </c>
      <c r="B1203" s="3" t="s">
        <v>1291</v>
      </c>
      <c r="C1203" s="4" t="s">
        <v>1253</v>
      </c>
      <c r="D1203" s="4" t="str">
        <f>VLOOKUP(B1203,'local electoral areas'!Q:R,2,FALSE)</f>
        <v>Conamara South</v>
      </c>
      <c r="E1203" s="4">
        <v>27059</v>
      </c>
      <c r="F1203" s="5">
        <v>2447</v>
      </c>
      <c r="G1203" t="b">
        <f>COUNTIF(B:B,B1203)&gt;1</f>
        <v>0</v>
      </c>
      <c r="H1203" s="43" t="s">
        <v>1254</v>
      </c>
      <c r="I1203" s="43" t="b">
        <f>COUNTIF(E:E,E1203)&gt;1</f>
        <v>0</v>
      </c>
    </row>
    <row r="1204" spans="1:9" x14ac:dyDescent="0.2">
      <c r="A1204" s="2" t="s">
        <v>10</v>
      </c>
      <c r="B1204" s="3" t="s">
        <v>1292</v>
      </c>
      <c r="C1204" s="4" t="s">
        <v>1253</v>
      </c>
      <c r="D1204" s="4" t="str">
        <f>VLOOKUP(B1204,'local electoral areas'!Q:R,2,FALSE)</f>
        <v>Conamara South</v>
      </c>
      <c r="E1204" s="4">
        <v>27051</v>
      </c>
      <c r="F1204" s="5">
        <v>1637</v>
      </c>
      <c r="G1204" t="b">
        <f>COUNTIF(B:B,B1204)&gt;1</f>
        <v>0</v>
      </c>
      <c r="H1204" s="43" t="s">
        <v>1254</v>
      </c>
      <c r="I1204" s="43" t="b">
        <f>COUNTIF(E:E,E1204)&gt;1</f>
        <v>0</v>
      </c>
    </row>
    <row r="1205" spans="1:9" x14ac:dyDescent="0.2">
      <c r="A1205" s="2" t="s">
        <v>10</v>
      </c>
      <c r="B1205" s="3" t="s">
        <v>1293</v>
      </c>
      <c r="C1205" s="4" t="s">
        <v>1253</v>
      </c>
      <c r="D1205" s="4" t="str">
        <f>VLOOKUP(B1205,'local electoral areas'!Q:R,2,FALSE)</f>
        <v>Conamara South</v>
      </c>
      <c r="E1205" s="4">
        <v>27061</v>
      </c>
      <c r="F1205" s="5">
        <v>1498</v>
      </c>
      <c r="G1205" t="b">
        <f>COUNTIF(B:B,B1205)&gt;1</f>
        <v>0</v>
      </c>
      <c r="H1205" s="43" t="s">
        <v>1254</v>
      </c>
      <c r="I1205" s="43" t="b">
        <f>COUNTIF(E:E,E1205)&gt;1</f>
        <v>0</v>
      </c>
    </row>
    <row r="1206" spans="1:9" x14ac:dyDescent="0.2">
      <c r="A1206" s="2" t="s">
        <v>10</v>
      </c>
      <c r="B1206" s="3" t="s">
        <v>1294</v>
      </c>
      <c r="C1206" s="4" t="s">
        <v>1253</v>
      </c>
      <c r="D1206" s="4" t="str">
        <f>VLOOKUP(B1206,'local electoral areas'!Q:R,2,FALSE)</f>
        <v>Conamara South</v>
      </c>
      <c r="E1206" s="4">
        <v>27062</v>
      </c>
      <c r="F1206" s="5">
        <v>817</v>
      </c>
      <c r="G1206" t="b">
        <f>COUNTIF(B:B,B1206)&gt;1</f>
        <v>0</v>
      </c>
      <c r="H1206" s="43" t="s">
        <v>1254</v>
      </c>
      <c r="I1206" s="43" t="b">
        <f>COUNTIF(E:E,E1206)&gt;1</f>
        <v>0</v>
      </c>
    </row>
    <row r="1207" spans="1:9" x14ac:dyDescent="0.2">
      <c r="A1207" s="2" t="s">
        <v>10</v>
      </c>
      <c r="B1207" s="3" t="s">
        <v>1295</v>
      </c>
      <c r="C1207" s="4" t="s">
        <v>1253</v>
      </c>
      <c r="D1207" s="4" t="str">
        <f>VLOOKUP(B1207,'local electoral areas'!Q:R,2,FALSE)</f>
        <v>Conamara South</v>
      </c>
      <c r="E1207" s="4">
        <v>27065</v>
      </c>
      <c r="F1207" s="5">
        <v>2296</v>
      </c>
      <c r="G1207" t="b">
        <f>COUNTIF(B:B,B1207)&gt;1</f>
        <v>0</v>
      </c>
      <c r="H1207" s="43" t="s">
        <v>1254</v>
      </c>
      <c r="I1207" s="43" t="b">
        <f>COUNTIF(E:E,E1207)&gt;1</f>
        <v>0</v>
      </c>
    </row>
    <row r="1208" spans="1:9" x14ac:dyDescent="0.2">
      <c r="A1208" s="2" t="s">
        <v>10</v>
      </c>
      <c r="B1208" s="3" t="s">
        <v>1296</v>
      </c>
      <c r="C1208" s="4" t="s">
        <v>1253</v>
      </c>
      <c r="D1208" s="4" t="s">
        <v>1297</v>
      </c>
      <c r="E1208" s="4">
        <v>27044</v>
      </c>
      <c r="F1208" s="5">
        <v>3851</v>
      </c>
      <c r="G1208" t="b">
        <f>COUNTIF(B:B,B1208)&gt;1</f>
        <v>1</v>
      </c>
      <c r="H1208" s="43" t="s">
        <v>1254</v>
      </c>
      <c r="I1208" s="43" t="b">
        <f>COUNTIF(E:E,E1208)&gt;1</f>
        <v>0</v>
      </c>
    </row>
    <row r="1209" spans="1:9" x14ac:dyDescent="0.2">
      <c r="A1209" s="2" t="s">
        <v>10</v>
      </c>
      <c r="B1209" s="3" t="s">
        <v>1298</v>
      </c>
      <c r="C1209" s="4" t="s">
        <v>1253</v>
      </c>
      <c r="D1209" s="4" t="s">
        <v>1299</v>
      </c>
      <c r="E1209" s="4">
        <v>27047</v>
      </c>
      <c r="F1209" s="5">
        <v>1035</v>
      </c>
      <c r="G1209" t="b">
        <f>COUNTIF(B:B,B1209)&gt;1</f>
        <v>0</v>
      </c>
      <c r="H1209" s="43" t="s">
        <v>1254</v>
      </c>
      <c r="I1209" s="43" t="b">
        <f>COUNTIF(E:E,E1209)&gt;1</f>
        <v>0</v>
      </c>
    </row>
    <row r="1210" spans="1:9" x14ac:dyDescent="0.2">
      <c r="A1210" s="2" t="s">
        <v>10</v>
      </c>
      <c r="B1210" s="3" t="s">
        <v>1266</v>
      </c>
      <c r="C1210" s="4" t="s">
        <v>1253</v>
      </c>
      <c r="D1210" s="4" t="s">
        <v>1262</v>
      </c>
      <c r="E1210" s="4">
        <v>27054</v>
      </c>
      <c r="F1210" s="5">
        <v>1347</v>
      </c>
      <c r="G1210" t="b">
        <f>COUNTIF(B:B,B1210)&gt;1</f>
        <v>1</v>
      </c>
      <c r="H1210" s="43" t="s">
        <v>1254</v>
      </c>
      <c r="I1210" s="43" t="b">
        <f>COUNTIF(E:E,E1210)&gt;1</f>
        <v>0</v>
      </c>
    </row>
    <row r="1211" spans="1:9" x14ac:dyDescent="0.2">
      <c r="A1211" s="2" t="s">
        <v>10</v>
      </c>
      <c r="B1211" s="3" t="s">
        <v>1300</v>
      </c>
      <c r="C1211" s="4" t="s">
        <v>1253</v>
      </c>
      <c r="D1211" s="4" t="s">
        <v>1297</v>
      </c>
      <c r="E1211" s="4">
        <v>27052</v>
      </c>
      <c r="F1211" s="5">
        <v>212</v>
      </c>
      <c r="G1211" t="b">
        <f>COUNTIF(B:B,B1211)&gt;1</f>
        <v>0</v>
      </c>
      <c r="H1211" s="43" t="s">
        <v>1254</v>
      </c>
      <c r="I1211" s="43" t="b">
        <f>COUNTIF(E:E,E1211)&gt;1</f>
        <v>0</v>
      </c>
    </row>
    <row r="1212" spans="1:9" x14ac:dyDescent="0.2">
      <c r="A1212" s="2" t="s">
        <v>10</v>
      </c>
      <c r="B1212" s="3" t="s">
        <v>1301</v>
      </c>
      <c r="C1212" s="4" t="s">
        <v>1253</v>
      </c>
      <c r="D1212" s="4" t="s">
        <v>1302</v>
      </c>
      <c r="E1212" s="4">
        <v>27131</v>
      </c>
      <c r="F1212" s="5">
        <v>294</v>
      </c>
      <c r="G1212" t="b">
        <f>COUNTIF(B:B,B1212)&gt;1</f>
        <v>0</v>
      </c>
      <c r="H1212" s="43" t="s">
        <v>1254</v>
      </c>
      <c r="I1212" s="43" t="b">
        <f>COUNTIF(E:E,E1212)&gt;1</f>
        <v>0</v>
      </c>
    </row>
    <row r="1213" spans="1:9" x14ac:dyDescent="0.2">
      <c r="A1213" s="2" t="s">
        <v>10</v>
      </c>
      <c r="B1213" s="3" t="s">
        <v>1303</v>
      </c>
      <c r="C1213" s="4" t="s">
        <v>1253</v>
      </c>
      <c r="D1213" s="4" t="str">
        <f>VLOOKUP(B1213,'local electoral areas'!Q:R,2,FALSE)</f>
        <v>Athenry - Oranmore</v>
      </c>
      <c r="E1213" s="4">
        <v>27178</v>
      </c>
      <c r="F1213" s="5">
        <v>659</v>
      </c>
      <c r="G1213" t="b">
        <f>COUNTIF(B:B,B1213)&gt;1</f>
        <v>0</v>
      </c>
      <c r="I1213" t="b">
        <f>COUNTIF(E:E,E1213)&gt;1</f>
        <v>0</v>
      </c>
    </row>
    <row r="1214" spans="1:9" x14ac:dyDescent="0.2">
      <c r="A1214" s="2" t="s">
        <v>10</v>
      </c>
      <c r="B1214" s="3" t="s">
        <v>1304</v>
      </c>
      <c r="C1214" s="4" t="s">
        <v>1253</v>
      </c>
      <c r="D1214" s="4" t="str">
        <f>VLOOKUP(B1214,'local electoral areas'!Q:R,2,FALSE)</f>
        <v>Athenry - Oranmore</v>
      </c>
      <c r="E1214" s="4">
        <v>27046</v>
      </c>
      <c r="F1214" s="5">
        <v>2769</v>
      </c>
      <c r="G1214" t="b">
        <f>COUNTIF(B:B,B1214)&gt;1</f>
        <v>0</v>
      </c>
      <c r="I1214" t="b">
        <f>COUNTIF(E:E,E1214)&gt;1</f>
        <v>0</v>
      </c>
    </row>
    <row r="1215" spans="1:9" x14ac:dyDescent="0.2">
      <c r="A1215" s="2" t="s">
        <v>10</v>
      </c>
      <c r="B1215" s="3" t="s">
        <v>1305</v>
      </c>
      <c r="C1215" s="4" t="s">
        <v>1253</v>
      </c>
      <c r="D1215" s="4" t="str">
        <f>VLOOKUP(B1215,'local electoral areas'!Q:R,2,FALSE)</f>
        <v>Athenry - Oranmore</v>
      </c>
      <c r="E1215" s="4">
        <v>27101</v>
      </c>
      <c r="F1215" s="5">
        <v>5757</v>
      </c>
      <c r="G1215" t="b">
        <f>COUNTIF(B:B,B1215)&gt;1</f>
        <v>0</v>
      </c>
      <c r="I1215" t="b">
        <f>COUNTIF(E:E,E1215)&gt;1</f>
        <v>0</v>
      </c>
    </row>
    <row r="1216" spans="1:9" x14ac:dyDescent="0.2">
      <c r="A1216" s="2" t="s">
        <v>10</v>
      </c>
      <c r="B1216" s="3" t="s">
        <v>1306</v>
      </c>
      <c r="C1216" s="4" t="s">
        <v>1253</v>
      </c>
      <c r="D1216" s="4" t="s">
        <v>1299</v>
      </c>
      <c r="E1216" s="4">
        <v>27041</v>
      </c>
      <c r="F1216" s="5">
        <v>1319</v>
      </c>
      <c r="G1216" t="b">
        <f>COUNTIF(B:B,B1216)&gt;1</f>
        <v>1</v>
      </c>
      <c r="I1216" t="b">
        <f>COUNTIF(E:E,E1216)&gt;1</f>
        <v>0</v>
      </c>
    </row>
    <row r="1217" spans="1:9" x14ac:dyDescent="0.2">
      <c r="A1217" s="2" t="s">
        <v>10</v>
      </c>
      <c r="B1217" s="3" t="s">
        <v>1307</v>
      </c>
      <c r="C1217" s="4" t="s">
        <v>1253</v>
      </c>
      <c r="D1217" t="str">
        <f>VLOOKUP(B1217,'local electoral areas'!Q:R,2,FALSE)</f>
        <v>Athenry - Oranmore</v>
      </c>
      <c r="E1217" s="4">
        <v>27048</v>
      </c>
      <c r="F1217" s="5">
        <v>2359</v>
      </c>
      <c r="G1217" t="b">
        <f>COUNTIF(B:B,B1217)&gt;1</f>
        <v>0</v>
      </c>
      <c r="I1217" t="b">
        <f>COUNTIF(E:E,E1217)&gt;1</f>
        <v>0</v>
      </c>
    </row>
    <row r="1218" spans="1:9" x14ac:dyDescent="0.2">
      <c r="A1218" s="2" t="s">
        <v>10</v>
      </c>
      <c r="B1218" s="3" t="s">
        <v>1308</v>
      </c>
      <c r="C1218" s="4" t="s">
        <v>1253</v>
      </c>
      <c r="D1218" t="str">
        <f>VLOOKUP(B1218,'local electoral areas'!Q:R,2,FALSE)</f>
        <v>Athenry - Oranmore</v>
      </c>
      <c r="E1218" s="4">
        <v>27045</v>
      </c>
      <c r="F1218" s="5">
        <v>666</v>
      </c>
      <c r="G1218" t="b">
        <f>COUNTIF(B:B,B1218)&gt;1</f>
        <v>0</v>
      </c>
      <c r="I1218" t="b">
        <f>COUNTIF(E:E,E1218)&gt;1</f>
        <v>0</v>
      </c>
    </row>
    <row r="1219" spans="1:9" x14ac:dyDescent="0.2">
      <c r="A1219" s="2" t="s">
        <v>10</v>
      </c>
      <c r="B1219" s="3" t="s">
        <v>1309</v>
      </c>
      <c r="C1219" s="4" t="s">
        <v>1253</v>
      </c>
      <c r="D1219" s="4" t="str">
        <f>VLOOKUP(B1219,'local electoral areas'!Q:R,2,FALSE)</f>
        <v>Athenry - Oranmore</v>
      </c>
      <c r="E1219" s="4">
        <v>27105</v>
      </c>
      <c r="F1219" s="5">
        <v>410</v>
      </c>
      <c r="G1219" t="b">
        <f>COUNTIF(B:B,B1219)&gt;1</f>
        <v>0</v>
      </c>
      <c r="I1219" t="b">
        <f>COUNTIF(E:E,E1219)&gt;1</f>
        <v>0</v>
      </c>
    </row>
    <row r="1220" spans="1:9" x14ac:dyDescent="0.2">
      <c r="A1220" s="2" t="s">
        <v>10</v>
      </c>
      <c r="B1220" s="3" t="s">
        <v>1310</v>
      </c>
      <c r="C1220" s="4" t="s">
        <v>1253</v>
      </c>
      <c r="D1220" s="4" t="str">
        <f>VLOOKUP(B1220,'local electoral areas'!Q:R,2,FALSE)</f>
        <v>Athenry - Oranmore</v>
      </c>
      <c r="E1220" s="4">
        <v>27050</v>
      </c>
      <c r="F1220" s="5">
        <v>1406</v>
      </c>
      <c r="G1220" t="b">
        <f>COUNTIF(B:B,B1220)&gt;1</f>
        <v>0</v>
      </c>
      <c r="I1220" t="b">
        <f>COUNTIF(E:E,E1220)&gt;1</f>
        <v>0</v>
      </c>
    </row>
    <row r="1221" spans="1:9" x14ac:dyDescent="0.2">
      <c r="A1221" s="2" t="s">
        <v>10</v>
      </c>
      <c r="B1221" s="3" t="s">
        <v>1311</v>
      </c>
      <c r="C1221" s="4" t="s">
        <v>1253</v>
      </c>
      <c r="D1221" s="4" t="str">
        <f>VLOOKUP(B1221,'local electoral areas'!Q:R,2,FALSE)</f>
        <v>Athenry - Oranmore</v>
      </c>
      <c r="E1221" s="4">
        <v>27040</v>
      </c>
      <c r="F1221" s="5">
        <v>1966</v>
      </c>
      <c r="G1221" t="b">
        <f>COUNTIF(B:B,B1221)&gt;1</f>
        <v>0</v>
      </c>
      <c r="I1221" t="b">
        <f>COUNTIF(E:E,E1221)&gt;1</f>
        <v>0</v>
      </c>
    </row>
    <row r="1222" spans="1:9" x14ac:dyDescent="0.2">
      <c r="A1222" s="2" t="s">
        <v>10</v>
      </c>
      <c r="B1222" s="3" t="s">
        <v>1312</v>
      </c>
      <c r="C1222" s="4" t="s">
        <v>1253</v>
      </c>
      <c r="D1222" s="4" t="str">
        <f>VLOOKUP(B1222,'local electoral areas'!Q:R,2,FALSE)</f>
        <v>Athenry - Oranmore</v>
      </c>
      <c r="E1222" s="4">
        <v>27112</v>
      </c>
      <c r="F1222" s="5">
        <v>421</v>
      </c>
      <c r="G1222" t="b">
        <f>COUNTIF(B:B,B1222)&gt;1</f>
        <v>0</v>
      </c>
      <c r="I1222" t="b">
        <f>COUNTIF(E:E,E1222)&gt;1</f>
        <v>0</v>
      </c>
    </row>
    <row r="1223" spans="1:9" x14ac:dyDescent="0.2">
      <c r="A1223" s="2" t="s">
        <v>10</v>
      </c>
      <c r="B1223" s="3" t="s">
        <v>1313</v>
      </c>
      <c r="C1223" s="4" t="s">
        <v>1253</v>
      </c>
      <c r="D1223" s="4" t="str">
        <f>VLOOKUP(B1223,'local electoral areas'!Q:R,2,FALSE)</f>
        <v>Athenry - Oranmore</v>
      </c>
      <c r="E1223" s="4">
        <v>27114</v>
      </c>
      <c r="F1223" s="5">
        <v>1080</v>
      </c>
      <c r="G1223" t="b">
        <f>COUNTIF(B:B,B1223)&gt;1</f>
        <v>0</v>
      </c>
      <c r="I1223" t="b">
        <f>COUNTIF(E:E,E1223)&gt;1</f>
        <v>0</v>
      </c>
    </row>
    <row r="1224" spans="1:9" x14ac:dyDescent="0.2">
      <c r="A1224" s="2" t="s">
        <v>10</v>
      </c>
      <c r="B1224" s="3" t="s">
        <v>1314</v>
      </c>
      <c r="C1224" s="4" t="s">
        <v>1253</v>
      </c>
      <c r="D1224" s="4" t="str">
        <f>VLOOKUP(B1224,'local electoral areas'!Q:R,2,FALSE)</f>
        <v>Athenry - Oranmore</v>
      </c>
      <c r="E1224" s="4">
        <v>27056</v>
      </c>
      <c r="F1224" s="5">
        <v>1602</v>
      </c>
      <c r="G1224" t="b">
        <f>COUNTIF(B:B,B1224)&gt;1</f>
        <v>0</v>
      </c>
      <c r="I1224" t="b">
        <f>COUNTIF(E:E,E1224)&gt;1</f>
        <v>0</v>
      </c>
    </row>
    <row r="1225" spans="1:9" x14ac:dyDescent="0.2">
      <c r="A1225" s="2" t="s">
        <v>10</v>
      </c>
      <c r="B1225" s="3" t="s">
        <v>1315</v>
      </c>
      <c r="C1225" s="4" t="s">
        <v>1253</v>
      </c>
      <c r="D1225" s="4" t="str">
        <f>VLOOKUP(B1225,'local electoral areas'!Q:R,2,FALSE)</f>
        <v>Athenry - Oranmore</v>
      </c>
      <c r="E1225" s="4">
        <v>27057</v>
      </c>
      <c r="F1225" s="5">
        <v>1606</v>
      </c>
      <c r="G1225" t="b">
        <f>COUNTIF(B:B,B1225)&gt;1</f>
        <v>0</v>
      </c>
      <c r="I1225" t="b">
        <f>COUNTIF(E:E,E1225)&gt;1</f>
        <v>0</v>
      </c>
    </row>
    <row r="1226" spans="1:9" x14ac:dyDescent="0.2">
      <c r="A1226" s="2" t="s">
        <v>10</v>
      </c>
      <c r="B1226" s="3" t="s">
        <v>1316</v>
      </c>
      <c r="C1226" s="4" t="s">
        <v>1253</v>
      </c>
      <c r="D1226" s="4" t="str">
        <f>VLOOKUP(B1226,'local electoral areas'!Q:R,2,FALSE)</f>
        <v>Athenry - Oranmore</v>
      </c>
      <c r="E1226" s="4">
        <v>27058</v>
      </c>
      <c r="F1226" s="5">
        <v>1072</v>
      </c>
      <c r="G1226" t="b">
        <f>COUNTIF(B:B,B1226)&gt;1</f>
        <v>0</v>
      </c>
      <c r="I1226" t="b">
        <f>COUNTIF(E:E,E1226)&gt;1</f>
        <v>0</v>
      </c>
    </row>
    <row r="1227" spans="1:9" x14ac:dyDescent="0.2">
      <c r="A1227" s="2" t="s">
        <v>10</v>
      </c>
      <c r="B1227" s="3" t="s">
        <v>1317</v>
      </c>
      <c r="C1227" s="4" t="s">
        <v>1253</v>
      </c>
      <c r="D1227" s="4" t="str">
        <f>VLOOKUP(B1227,'local electoral areas'!Q:R,2,FALSE)</f>
        <v>Athenry - Oranmore</v>
      </c>
      <c r="E1227" s="4">
        <v>27211</v>
      </c>
      <c r="F1227" s="5">
        <v>791</v>
      </c>
      <c r="G1227" t="b">
        <f>COUNTIF(B:B,B1227)&gt;1</f>
        <v>0</v>
      </c>
      <c r="I1227" t="b">
        <f>COUNTIF(E:E,E1227)&gt;1</f>
        <v>0</v>
      </c>
    </row>
    <row r="1228" spans="1:9" x14ac:dyDescent="0.2">
      <c r="A1228" s="2" t="s">
        <v>10</v>
      </c>
      <c r="B1228" s="3" t="s">
        <v>1318</v>
      </c>
      <c r="C1228" s="4" t="s">
        <v>1253</v>
      </c>
      <c r="D1228" s="4" t="str">
        <f>VLOOKUP(B1228,'local electoral areas'!Q:R,2,FALSE)</f>
        <v>Athenry - Oranmore</v>
      </c>
      <c r="E1228" s="4">
        <v>27060</v>
      </c>
      <c r="F1228" s="5">
        <v>4708</v>
      </c>
      <c r="G1228" t="b">
        <f>COUNTIF(B:B,B1228)&gt;1</f>
        <v>0</v>
      </c>
      <c r="I1228" t="b">
        <f>COUNTIF(E:E,E1228)&gt;1</f>
        <v>0</v>
      </c>
    </row>
    <row r="1229" spans="1:9" x14ac:dyDescent="0.2">
      <c r="A1229" s="2" t="s">
        <v>10</v>
      </c>
      <c r="B1229" s="3" t="s">
        <v>1319</v>
      </c>
      <c r="C1229" s="4" t="s">
        <v>1253</v>
      </c>
      <c r="D1229" s="4" t="str">
        <f>VLOOKUP(B1229,'local electoral areas'!Q:R,2,FALSE)</f>
        <v>Athenry - Oranmore</v>
      </c>
      <c r="E1229" s="4">
        <v>27213</v>
      </c>
      <c r="F1229" s="5">
        <v>867</v>
      </c>
      <c r="G1229" t="b">
        <f>COUNTIF(B:B,B1229)&gt;1</f>
        <v>0</v>
      </c>
      <c r="I1229" t="b">
        <f>COUNTIF(E:E,E1229)&gt;1</f>
        <v>0</v>
      </c>
    </row>
    <row r="1230" spans="1:9" x14ac:dyDescent="0.2">
      <c r="A1230" s="2" t="s">
        <v>10</v>
      </c>
      <c r="B1230" s="3" t="s">
        <v>1320</v>
      </c>
      <c r="C1230" s="4" t="s">
        <v>1253</v>
      </c>
      <c r="D1230" s="4" t="str">
        <f>VLOOKUP(B1230,'local electoral areas'!Q:R,2,FALSE)</f>
        <v>Athenry - Oranmore</v>
      </c>
      <c r="E1230" s="4">
        <v>27064</v>
      </c>
      <c r="F1230" s="5">
        <v>1198</v>
      </c>
      <c r="G1230" t="b">
        <f>COUNTIF(B:B,B1230)&gt;1</f>
        <v>1</v>
      </c>
      <c r="I1230" t="b">
        <f>COUNTIF(E:E,E1230)&gt;1</f>
        <v>0</v>
      </c>
    </row>
    <row r="1231" spans="1:9" x14ac:dyDescent="0.2">
      <c r="A1231" s="2" t="s">
        <v>10</v>
      </c>
      <c r="B1231" s="3" t="s">
        <v>1321</v>
      </c>
      <c r="C1231" s="4" t="s">
        <v>1253</v>
      </c>
      <c r="D1231" s="4" t="str">
        <f>VLOOKUP(B1231,'local electoral areas'!Q:R,2,FALSE)</f>
        <v>Athenry - Oranmore</v>
      </c>
      <c r="E1231" s="4">
        <v>27133</v>
      </c>
      <c r="F1231" s="5">
        <v>794</v>
      </c>
      <c r="G1231" t="b">
        <f>COUNTIF(B:B,B1231)&gt;1</f>
        <v>0</v>
      </c>
      <c r="I1231" t="b">
        <f>COUNTIF(E:E,E1231)&gt;1</f>
        <v>0</v>
      </c>
    </row>
    <row r="1232" spans="1:9" x14ac:dyDescent="0.2">
      <c r="A1232" s="2" t="s">
        <v>10</v>
      </c>
      <c r="B1232" s="3" t="s">
        <v>575</v>
      </c>
      <c r="C1232" s="4" t="s">
        <v>1253</v>
      </c>
      <c r="D1232" s="4" t="s">
        <v>1299</v>
      </c>
      <c r="E1232" s="4">
        <v>27107</v>
      </c>
      <c r="F1232" s="5">
        <v>493</v>
      </c>
      <c r="G1232" t="b">
        <f>COUNTIF(B:B,B1232)&gt;1</f>
        <v>1</v>
      </c>
      <c r="I1232" t="b">
        <f>COUNTIF(E:E,E1232)&gt;1</f>
        <v>0</v>
      </c>
    </row>
    <row r="1233" spans="1:9" x14ac:dyDescent="0.2">
      <c r="A1233" s="2" t="s">
        <v>10</v>
      </c>
      <c r="B1233" s="3" t="s">
        <v>1322</v>
      </c>
      <c r="C1233" s="4" t="s">
        <v>1253</v>
      </c>
      <c r="D1233" s="4" t="s">
        <v>1299</v>
      </c>
      <c r="E1233" s="4">
        <v>27118</v>
      </c>
      <c r="F1233" s="5">
        <v>370</v>
      </c>
      <c r="G1233" t="b">
        <f>COUNTIF(B:B,B1233)&gt;1</f>
        <v>1</v>
      </c>
      <c r="I1233" t="b">
        <f>COUNTIF(E:E,E1233)&gt;1</f>
        <v>0</v>
      </c>
    </row>
    <row r="1234" spans="1:9" x14ac:dyDescent="0.2">
      <c r="A1234" s="2" t="s">
        <v>10</v>
      </c>
      <c r="B1234" s="3" t="s">
        <v>1323</v>
      </c>
      <c r="C1234" s="4" t="s">
        <v>1253</v>
      </c>
      <c r="D1234" s="4" t="str">
        <f>VLOOKUP(B1234,'local electoral areas'!Q:R,2,FALSE)</f>
        <v>Ballinasloe</v>
      </c>
      <c r="E1234" s="4">
        <v>27003</v>
      </c>
      <c r="F1234" s="5">
        <v>611</v>
      </c>
      <c r="G1234" t="b">
        <f>COUNTIF(B:B,B1234)&gt;1</f>
        <v>0</v>
      </c>
      <c r="I1234" t="b">
        <f>COUNTIF(E:E,E1234)&gt;1</f>
        <v>0</v>
      </c>
    </row>
    <row r="1235" spans="1:9" x14ac:dyDescent="0.2">
      <c r="A1235" s="2" t="s">
        <v>10</v>
      </c>
      <c r="B1235" s="3" t="s">
        <v>293</v>
      </c>
      <c r="C1235" s="4" t="s">
        <v>1253</v>
      </c>
      <c r="D1235" s="4" t="str">
        <f>VLOOKUP(B1235,'local electoral areas'!Q:R,2,FALSE)</f>
        <v>Ballinasloe</v>
      </c>
      <c r="E1235" s="4">
        <v>27135</v>
      </c>
      <c r="F1235" s="5">
        <v>387</v>
      </c>
      <c r="G1235" t="b">
        <f>COUNTIF(B:B,B1235)&gt;1</f>
        <v>1</v>
      </c>
      <c r="I1235" t="b">
        <f>COUNTIF(E:E,E1235)&gt;1</f>
        <v>0</v>
      </c>
    </row>
    <row r="1236" spans="1:9" x14ac:dyDescent="0.2">
      <c r="A1236" s="2" t="s">
        <v>10</v>
      </c>
      <c r="B1236" s="3" t="s">
        <v>1306</v>
      </c>
      <c r="C1236" s="4" t="s">
        <v>1253</v>
      </c>
      <c r="D1236" s="4" t="s">
        <v>1324</v>
      </c>
      <c r="E1236" s="4">
        <v>27004</v>
      </c>
      <c r="F1236" s="5">
        <v>577</v>
      </c>
      <c r="G1236" t="b">
        <f>COUNTIF(B:B,B1236)&gt;1</f>
        <v>1</v>
      </c>
      <c r="I1236" t="b">
        <f>COUNTIF(E:E,E1236)&gt;1</f>
        <v>0</v>
      </c>
    </row>
    <row r="1237" spans="1:9" x14ac:dyDescent="0.2">
      <c r="A1237" s="2" t="s">
        <v>10</v>
      </c>
      <c r="B1237" s="3" t="s">
        <v>1325</v>
      </c>
      <c r="C1237" s="4" t="s">
        <v>1253</v>
      </c>
      <c r="D1237" s="4" t="str">
        <f>VLOOKUP(B1237,'local electoral areas'!Q:R,2,FALSE)</f>
        <v>Ballinasloe</v>
      </c>
      <c r="E1237" s="4">
        <v>27005</v>
      </c>
      <c r="F1237" s="5">
        <v>568</v>
      </c>
      <c r="G1237" t="b">
        <f>COUNTIF(B:B,B1237)&gt;1</f>
        <v>0</v>
      </c>
      <c r="I1237" t="b">
        <f>COUNTIF(E:E,E1237)&gt;1</f>
        <v>0</v>
      </c>
    </row>
    <row r="1238" spans="1:9" x14ac:dyDescent="0.2">
      <c r="A1238" s="2" t="s">
        <v>10</v>
      </c>
      <c r="B1238" s="3" t="s">
        <v>1326</v>
      </c>
      <c r="C1238" s="4" t="s">
        <v>1253</v>
      </c>
      <c r="D1238" s="4" t="str">
        <f>VLOOKUP(B1238,'local electoral areas'!Q:R,2,FALSE)</f>
        <v>Ballinasloe</v>
      </c>
      <c r="E1238" s="4">
        <v>27001</v>
      </c>
      <c r="F1238" s="5">
        <v>7289</v>
      </c>
      <c r="G1238" t="b">
        <f>COUNTIF(B:B,B1238)&gt;1</f>
        <v>0</v>
      </c>
      <c r="I1238" t="b">
        <f>COUNTIF(E:E,E1238)&gt;1</f>
        <v>0</v>
      </c>
    </row>
    <row r="1239" spans="1:9" x14ac:dyDescent="0.2">
      <c r="A1239" s="2" t="s">
        <v>10</v>
      </c>
      <c r="B1239" s="3" t="s">
        <v>1327</v>
      </c>
      <c r="C1239" s="4" t="s">
        <v>1253</v>
      </c>
      <c r="D1239" s="4" t="str">
        <f>VLOOKUP(B1239,'local electoral areas'!Q:R,2,FALSE)</f>
        <v>Ballinasloe</v>
      </c>
      <c r="E1239" s="4">
        <v>27066</v>
      </c>
      <c r="F1239" s="5">
        <v>340</v>
      </c>
      <c r="G1239" t="b">
        <f>COUNTIF(B:B,B1239)&gt;1</f>
        <v>0</v>
      </c>
      <c r="I1239" t="b">
        <f>COUNTIF(E:E,E1239)&gt;1</f>
        <v>0</v>
      </c>
    </row>
    <row r="1240" spans="1:9" x14ac:dyDescent="0.2">
      <c r="A1240" s="2" t="s">
        <v>10</v>
      </c>
      <c r="B1240" s="3" t="s">
        <v>1328</v>
      </c>
      <c r="C1240" s="4" t="s">
        <v>1253</v>
      </c>
      <c r="D1240" s="4" t="str">
        <f>VLOOKUP(B1240,'local electoral areas'!Q:R,2,FALSE)</f>
        <v>Ballinasloe</v>
      </c>
      <c r="E1240" s="4">
        <v>27006</v>
      </c>
      <c r="F1240" s="5">
        <v>318</v>
      </c>
      <c r="G1240" t="b">
        <f>COUNTIF(B:B,B1240)&gt;1</f>
        <v>0</v>
      </c>
      <c r="I1240" t="b">
        <f>COUNTIF(E:E,E1240)&gt;1</f>
        <v>0</v>
      </c>
    </row>
    <row r="1241" spans="1:9" x14ac:dyDescent="0.2">
      <c r="A1241" s="2" t="s">
        <v>10</v>
      </c>
      <c r="B1241" s="3" t="s">
        <v>1329</v>
      </c>
      <c r="C1241" s="4" t="s">
        <v>1253</v>
      </c>
      <c r="D1241" s="4" t="str">
        <f>VLOOKUP(B1241,'local electoral areas'!Q:R,2,FALSE)</f>
        <v>Ballinasloe</v>
      </c>
      <c r="E1241" s="4">
        <v>27067</v>
      </c>
      <c r="F1241" s="5">
        <v>393</v>
      </c>
      <c r="G1241" t="b">
        <f>COUNTIF(B:B,B1241)&gt;1</f>
        <v>0</v>
      </c>
      <c r="I1241" t="b">
        <f>COUNTIF(E:E,E1241)&gt;1</f>
        <v>0</v>
      </c>
    </row>
    <row r="1242" spans="1:9" x14ac:dyDescent="0.2">
      <c r="A1242" s="2" t="s">
        <v>10</v>
      </c>
      <c r="B1242" s="3" t="s">
        <v>1261</v>
      </c>
      <c r="C1242" s="4" t="s">
        <v>1253</v>
      </c>
      <c r="D1242" s="4" t="s">
        <v>1324</v>
      </c>
      <c r="E1242" s="4">
        <v>27136</v>
      </c>
      <c r="F1242" s="5">
        <v>643</v>
      </c>
      <c r="G1242" t="b">
        <f>COUNTIF(B:B,B1242)&gt;1</f>
        <v>1</v>
      </c>
      <c r="I1242" t="b">
        <f>COUNTIF(E:E,E1242)&gt;1</f>
        <v>0</v>
      </c>
    </row>
    <row r="1243" spans="1:9" x14ac:dyDescent="0.2">
      <c r="A1243" s="2" t="s">
        <v>10</v>
      </c>
      <c r="B1243" s="3" t="s">
        <v>1261</v>
      </c>
      <c r="C1243" s="4" t="s">
        <v>1253</v>
      </c>
      <c r="D1243" s="4" t="s">
        <v>1324</v>
      </c>
      <c r="E1243" s="4">
        <v>27068</v>
      </c>
      <c r="F1243" s="5">
        <v>431</v>
      </c>
      <c r="G1243" t="b">
        <f>COUNTIF(B:B,B1243)&gt;1</f>
        <v>1</v>
      </c>
      <c r="I1243" t="b">
        <f>COUNTIF(E:E,E1243)&gt;1</f>
        <v>0</v>
      </c>
    </row>
    <row r="1244" spans="1:9" x14ac:dyDescent="0.2">
      <c r="A1244" s="2" t="s">
        <v>10</v>
      </c>
      <c r="B1244" s="3" t="s">
        <v>1330</v>
      </c>
      <c r="C1244" s="4" t="s">
        <v>1253</v>
      </c>
      <c r="D1244" s="4" t="str">
        <f>VLOOKUP(B1244,'local electoral areas'!Q:R,2,FALSE)</f>
        <v>Ballinasloe</v>
      </c>
      <c r="E1244" s="4">
        <v>27069</v>
      </c>
      <c r="F1244" s="5">
        <v>239</v>
      </c>
      <c r="G1244" t="b">
        <f>COUNTIF(B:B,B1244)&gt;1</f>
        <v>0</v>
      </c>
      <c r="I1244" t="b">
        <f>COUNTIF(E:E,E1244)&gt;1</f>
        <v>0</v>
      </c>
    </row>
    <row r="1245" spans="1:9" x14ac:dyDescent="0.2">
      <c r="A1245" s="2" t="s">
        <v>10</v>
      </c>
      <c r="B1245" s="3" t="s">
        <v>1331</v>
      </c>
      <c r="C1245" s="4" t="s">
        <v>1253</v>
      </c>
      <c r="D1245" s="4" t="str">
        <f>VLOOKUP(B1245,'local electoral areas'!Q:R,2,FALSE)</f>
        <v>Ballinasloe</v>
      </c>
      <c r="E1245" s="4">
        <v>27137</v>
      </c>
      <c r="F1245" s="5">
        <v>380</v>
      </c>
      <c r="G1245" t="b">
        <f>COUNTIF(B:B,B1245)&gt;1</f>
        <v>0</v>
      </c>
      <c r="I1245" t="b">
        <f>COUNTIF(E:E,E1245)&gt;1</f>
        <v>0</v>
      </c>
    </row>
    <row r="1246" spans="1:9" x14ac:dyDescent="0.2">
      <c r="A1246" s="2" t="s">
        <v>10</v>
      </c>
      <c r="B1246" s="3" t="s">
        <v>1332</v>
      </c>
      <c r="C1246" s="4" t="s">
        <v>1253</v>
      </c>
      <c r="D1246" s="4" t="str">
        <f>VLOOKUP(B1246,'local electoral areas'!Q:R,2,FALSE)</f>
        <v>Ballinasloe</v>
      </c>
      <c r="E1246" s="4">
        <v>27138</v>
      </c>
      <c r="F1246" s="5">
        <v>568</v>
      </c>
      <c r="G1246" t="b">
        <f>COUNTIF(B:B,B1246)&gt;1</f>
        <v>0</v>
      </c>
      <c r="I1246" t="b">
        <f>COUNTIF(E:E,E1246)&gt;1</f>
        <v>0</v>
      </c>
    </row>
    <row r="1247" spans="1:9" x14ac:dyDescent="0.2">
      <c r="A1247" s="2" t="s">
        <v>10</v>
      </c>
      <c r="B1247" s="3" t="s">
        <v>1333</v>
      </c>
      <c r="C1247" s="4" t="s">
        <v>1253</v>
      </c>
      <c r="D1247" s="4" t="str">
        <f>VLOOKUP(B1247,'local electoral areas'!Q:R,2,FALSE)</f>
        <v>Ballinasloe</v>
      </c>
      <c r="E1247" s="4">
        <v>27139</v>
      </c>
      <c r="F1247" s="5">
        <v>522</v>
      </c>
      <c r="G1247" t="b">
        <f>COUNTIF(B:B,B1247)&gt;1</f>
        <v>0</v>
      </c>
      <c r="I1247" t="b">
        <f>COUNTIF(E:E,E1247)&gt;1</f>
        <v>0</v>
      </c>
    </row>
    <row r="1248" spans="1:9" x14ac:dyDescent="0.2">
      <c r="A1248" s="2" t="s">
        <v>10</v>
      </c>
      <c r="B1248" s="3" t="s">
        <v>1334</v>
      </c>
      <c r="C1248" s="4" t="s">
        <v>1253</v>
      </c>
      <c r="D1248" s="4" t="str">
        <f>VLOOKUP(B1248,'local electoral areas'!Q:R,2,FALSE)</f>
        <v>Ballinasloe</v>
      </c>
      <c r="E1248" s="4">
        <v>27140</v>
      </c>
      <c r="F1248" s="5">
        <v>602</v>
      </c>
      <c r="G1248" t="b">
        <f>COUNTIF(B:B,B1248)&gt;1</f>
        <v>0</v>
      </c>
      <c r="I1248" t="b">
        <f>COUNTIF(E:E,E1248)&gt;1</f>
        <v>0</v>
      </c>
    </row>
    <row r="1249" spans="1:9" x14ac:dyDescent="0.2">
      <c r="A1249" s="2" t="s">
        <v>10</v>
      </c>
      <c r="B1249" s="3" t="s">
        <v>1335</v>
      </c>
      <c r="C1249" s="4" t="s">
        <v>1253</v>
      </c>
      <c r="D1249" s="4" t="str">
        <f>VLOOKUP(B1249,'local electoral areas'!Q:R,2,FALSE)</f>
        <v>Ballinasloe</v>
      </c>
      <c r="E1249" s="4">
        <v>27007</v>
      </c>
      <c r="F1249" s="5">
        <v>459</v>
      </c>
      <c r="G1249" t="b">
        <f>COUNTIF(B:B,B1249)&gt;1</f>
        <v>0</v>
      </c>
      <c r="I1249" t="b">
        <f>COUNTIF(E:E,E1249)&gt;1</f>
        <v>0</v>
      </c>
    </row>
    <row r="1250" spans="1:9" x14ac:dyDescent="0.2">
      <c r="A1250" s="2" t="s">
        <v>10</v>
      </c>
      <c r="B1250" s="3" t="s">
        <v>1336</v>
      </c>
      <c r="C1250" s="4" t="s">
        <v>1253</v>
      </c>
      <c r="D1250" s="4" t="str">
        <f>VLOOKUP(B1250,'local electoral areas'!Q:R,2,FALSE)</f>
        <v>Ballinasloe</v>
      </c>
      <c r="E1250" s="4">
        <v>27008</v>
      </c>
      <c r="F1250" s="5">
        <v>221</v>
      </c>
      <c r="G1250" t="b">
        <f>COUNTIF(B:B,B1250)&gt;1</f>
        <v>0</v>
      </c>
      <c r="I1250" t="b">
        <f>COUNTIF(E:E,E1250)&gt;1</f>
        <v>0</v>
      </c>
    </row>
    <row r="1251" spans="1:9" x14ac:dyDescent="0.2">
      <c r="A1251" s="2" t="s">
        <v>10</v>
      </c>
      <c r="B1251" s="3" t="s">
        <v>575</v>
      </c>
      <c r="C1251" s="4" t="s">
        <v>1253</v>
      </c>
      <c r="D1251" s="4" t="s">
        <v>1324</v>
      </c>
      <c r="E1251" s="4">
        <v>27141</v>
      </c>
      <c r="F1251" s="5">
        <v>345</v>
      </c>
      <c r="G1251" t="b">
        <f>COUNTIF(B:B,B1251)&gt;1</f>
        <v>1</v>
      </c>
      <c r="I1251" t="b">
        <f>COUNTIF(E:E,E1251)&gt;1</f>
        <v>0</v>
      </c>
    </row>
    <row r="1252" spans="1:9" x14ac:dyDescent="0.2">
      <c r="A1252" s="2" t="s">
        <v>10</v>
      </c>
      <c r="B1252" s="3" t="s">
        <v>575</v>
      </c>
      <c r="C1252" s="4" t="s">
        <v>1253</v>
      </c>
      <c r="D1252" s="4" t="s">
        <v>1324</v>
      </c>
      <c r="E1252" s="4">
        <v>27191</v>
      </c>
      <c r="F1252" s="5">
        <v>492</v>
      </c>
      <c r="G1252" t="b">
        <f>COUNTIF(B:B,B1252)&gt;1</f>
        <v>1</v>
      </c>
      <c r="I1252" t="b">
        <f>COUNTIF(E:E,E1252)&gt;1</f>
        <v>0</v>
      </c>
    </row>
    <row r="1253" spans="1:9" x14ac:dyDescent="0.2">
      <c r="A1253" s="2" t="s">
        <v>10</v>
      </c>
      <c r="B1253" s="3" t="s">
        <v>1337</v>
      </c>
      <c r="C1253" s="4" t="s">
        <v>1253</v>
      </c>
      <c r="D1253" s="4" t="str">
        <f>VLOOKUP(B1253,'local electoral areas'!Q:R,2,FALSE)</f>
        <v>Ballinasloe</v>
      </c>
      <c r="E1253" s="4">
        <v>27108</v>
      </c>
      <c r="F1253" s="5">
        <v>133</v>
      </c>
      <c r="G1253" t="b">
        <f>COUNTIF(B:B,B1253)&gt;1</f>
        <v>0</v>
      </c>
      <c r="I1253" t="b">
        <f>COUNTIF(E:E,E1253)&gt;1</f>
        <v>0</v>
      </c>
    </row>
    <row r="1254" spans="1:9" x14ac:dyDescent="0.2">
      <c r="A1254" s="2" t="s">
        <v>10</v>
      </c>
      <c r="B1254" s="3" t="s">
        <v>1338</v>
      </c>
      <c r="C1254" s="4" t="s">
        <v>1253</v>
      </c>
      <c r="D1254" s="4" t="str">
        <f>VLOOKUP(B1254,'local electoral areas'!Q:R,2,FALSE)</f>
        <v>Ballinasloe</v>
      </c>
      <c r="E1254" s="4">
        <v>27142</v>
      </c>
      <c r="F1254" s="5">
        <v>579</v>
      </c>
      <c r="G1254" t="b">
        <f>COUNTIF(B:B,B1254)&gt;1</f>
        <v>0</v>
      </c>
      <c r="I1254" t="b">
        <f>COUNTIF(E:E,E1254)&gt;1</f>
        <v>0</v>
      </c>
    </row>
    <row r="1255" spans="1:9" x14ac:dyDescent="0.2">
      <c r="A1255" s="2" t="s">
        <v>10</v>
      </c>
      <c r="B1255" s="3" t="s">
        <v>1339</v>
      </c>
      <c r="C1255" s="4" t="s">
        <v>1253</v>
      </c>
      <c r="D1255" s="4" t="str">
        <f>VLOOKUP(B1255,'local electoral areas'!Q:R,2,FALSE)</f>
        <v>Ballinasloe</v>
      </c>
      <c r="E1255" s="4">
        <v>27070</v>
      </c>
      <c r="F1255" s="5">
        <v>354</v>
      </c>
      <c r="G1255" t="b">
        <f>COUNTIF(B:B,B1255)&gt;1</f>
        <v>0</v>
      </c>
      <c r="I1255" t="b">
        <f>COUNTIF(E:E,E1255)&gt;1</f>
        <v>0</v>
      </c>
    </row>
    <row r="1256" spans="1:9" x14ac:dyDescent="0.2">
      <c r="A1256" s="2" t="s">
        <v>10</v>
      </c>
      <c r="B1256" s="3" t="s">
        <v>1340</v>
      </c>
      <c r="C1256" s="4" t="s">
        <v>1253</v>
      </c>
      <c r="D1256" s="4" t="str">
        <f>VLOOKUP(B1256,'local electoral areas'!Q:R,2,FALSE)</f>
        <v>Ballinasloe</v>
      </c>
      <c r="E1256" s="4">
        <v>27071</v>
      </c>
      <c r="F1256" s="5">
        <v>198</v>
      </c>
      <c r="G1256" t="b">
        <f>COUNTIF(B:B,B1256)&gt;1</f>
        <v>1</v>
      </c>
      <c r="I1256" t="b">
        <f>COUNTIF(E:E,E1256)&gt;1</f>
        <v>0</v>
      </c>
    </row>
    <row r="1257" spans="1:9" x14ac:dyDescent="0.2">
      <c r="A1257" s="2" t="s">
        <v>10</v>
      </c>
      <c r="B1257" s="3" t="s">
        <v>1341</v>
      </c>
      <c r="C1257" s="4" t="s">
        <v>1253</v>
      </c>
      <c r="D1257" s="4" t="str">
        <f>VLOOKUP(B1257,'local electoral areas'!Q:R,2,FALSE)</f>
        <v>Ballinasloe</v>
      </c>
      <c r="E1257" s="4">
        <v>27143</v>
      </c>
      <c r="F1257" s="5">
        <v>978</v>
      </c>
      <c r="G1257" t="b">
        <f>COUNTIF(B:B,B1257)&gt;1</f>
        <v>0</v>
      </c>
      <c r="I1257" t="b">
        <f>COUNTIF(E:E,E1257)&gt;1</f>
        <v>0</v>
      </c>
    </row>
    <row r="1258" spans="1:9" x14ac:dyDescent="0.2">
      <c r="A1258" s="2" t="s">
        <v>10</v>
      </c>
      <c r="B1258" s="3" t="s">
        <v>1342</v>
      </c>
      <c r="C1258" s="4" t="s">
        <v>1253</v>
      </c>
      <c r="D1258" s="4" t="str">
        <f>VLOOKUP(B1258,'local electoral areas'!Q:R,2,FALSE)</f>
        <v>Ballinasloe</v>
      </c>
      <c r="E1258" s="4">
        <v>27072</v>
      </c>
      <c r="F1258" s="5">
        <v>923</v>
      </c>
      <c r="G1258" t="b">
        <f>COUNTIF(B:B,B1258)&gt;1</f>
        <v>0</v>
      </c>
      <c r="I1258" t="b">
        <f>COUNTIF(E:E,E1258)&gt;1</f>
        <v>0</v>
      </c>
    </row>
    <row r="1259" spans="1:9" x14ac:dyDescent="0.2">
      <c r="A1259" s="2" t="s">
        <v>10</v>
      </c>
      <c r="B1259" s="3" t="s">
        <v>1343</v>
      </c>
      <c r="C1259" s="4" t="s">
        <v>1253</v>
      </c>
      <c r="D1259" s="4" t="str">
        <f>VLOOKUP(B1259,'local electoral areas'!Q:R,2,FALSE)</f>
        <v>Ballinasloe</v>
      </c>
      <c r="E1259" s="4">
        <v>27073</v>
      </c>
      <c r="F1259" s="5">
        <v>249</v>
      </c>
      <c r="G1259" t="b">
        <f>COUNTIF(B:B,B1259)&gt;1</f>
        <v>0</v>
      </c>
      <c r="I1259" t="b">
        <f>COUNTIF(E:E,E1259)&gt;1</f>
        <v>0</v>
      </c>
    </row>
    <row r="1260" spans="1:9" x14ac:dyDescent="0.2">
      <c r="A1260" s="2" t="s">
        <v>10</v>
      </c>
      <c r="B1260" s="3" t="s">
        <v>1344</v>
      </c>
      <c r="C1260" s="4" t="s">
        <v>1253</v>
      </c>
      <c r="D1260" s="4" t="str">
        <f>VLOOKUP(B1260,'local electoral areas'!Q:R,2,FALSE)</f>
        <v>Ballinasloe</v>
      </c>
      <c r="E1260" s="4">
        <v>27009</v>
      </c>
      <c r="F1260" s="5">
        <v>401</v>
      </c>
      <c r="G1260" t="b">
        <f>COUNTIF(B:B,B1260)&gt;1</f>
        <v>0</v>
      </c>
      <c r="I1260" t="b">
        <f>COUNTIF(E:E,E1260)&gt;1</f>
        <v>0</v>
      </c>
    </row>
    <row r="1261" spans="1:9" x14ac:dyDescent="0.2">
      <c r="A1261" s="2" t="s">
        <v>10</v>
      </c>
      <c r="B1261" s="3" t="s">
        <v>1345</v>
      </c>
      <c r="C1261" s="4" t="s">
        <v>1253</v>
      </c>
      <c r="D1261" s="4" t="str">
        <f>VLOOKUP(B1261,'local electoral areas'!Q:R,2,FALSE)</f>
        <v>Ballinasloe</v>
      </c>
      <c r="E1261" s="4">
        <v>27010</v>
      </c>
      <c r="F1261" s="5">
        <v>642</v>
      </c>
      <c r="G1261" t="b">
        <f>COUNTIF(B:B,B1261)&gt;1</f>
        <v>0</v>
      </c>
      <c r="I1261" t="b">
        <f>COUNTIF(E:E,E1261)&gt;1</f>
        <v>0</v>
      </c>
    </row>
    <row r="1262" spans="1:9" x14ac:dyDescent="0.2">
      <c r="A1262" s="2" t="s">
        <v>10</v>
      </c>
      <c r="B1262" s="3" t="s">
        <v>1346</v>
      </c>
      <c r="C1262" s="4" t="s">
        <v>1253</v>
      </c>
      <c r="D1262" s="4" t="str">
        <f>VLOOKUP(B1262,'local electoral areas'!Q:R,2,FALSE)</f>
        <v>Ballinasloe</v>
      </c>
      <c r="E1262" s="4">
        <v>27074</v>
      </c>
      <c r="F1262" s="5">
        <v>600</v>
      </c>
      <c r="G1262" t="b">
        <f>COUNTIF(B:B,B1262)&gt;1</f>
        <v>0</v>
      </c>
      <c r="I1262" t="b">
        <f>COUNTIF(E:E,E1262)&gt;1</f>
        <v>0</v>
      </c>
    </row>
    <row r="1263" spans="1:9" x14ac:dyDescent="0.2">
      <c r="A1263" s="2" t="s">
        <v>10</v>
      </c>
      <c r="B1263" s="3" t="s">
        <v>1347</v>
      </c>
      <c r="C1263" s="4" t="s">
        <v>1253</v>
      </c>
      <c r="D1263" s="4" t="str">
        <f>VLOOKUP(B1263,'local electoral areas'!Q:R,2,FALSE)</f>
        <v>Ballinasloe</v>
      </c>
      <c r="E1263" s="4">
        <v>27011</v>
      </c>
      <c r="F1263" s="5">
        <v>567</v>
      </c>
      <c r="G1263" t="b">
        <f>COUNTIF(B:B,B1263)&gt;1</f>
        <v>0</v>
      </c>
      <c r="I1263" t="b">
        <f>COUNTIF(E:E,E1263)&gt;1</f>
        <v>0</v>
      </c>
    </row>
    <row r="1264" spans="1:9" x14ac:dyDescent="0.2">
      <c r="A1264" s="2" t="s">
        <v>10</v>
      </c>
      <c r="B1264" s="3" t="s">
        <v>1348</v>
      </c>
      <c r="C1264" s="4" t="s">
        <v>1253</v>
      </c>
      <c r="D1264" s="4" t="str">
        <f>VLOOKUP(B1264,'local electoral areas'!Q:R,2,FALSE)</f>
        <v>Ballinasloe</v>
      </c>
      <c r="E1264" s="4">
        <v>27012</v>
      </c>
      <c r="F1264" s="5">
        <v>510</v>
      </c>
      <c r="G1264" t="b">
        <f>COUNTIF(B:B,B1264)&gt;1</f>
        <v>0</v>
      </c>
      <c r="I1264" t="b">
        <f>COUNTIF(E:E,E1264)&gt;1</f>
        <v>0</v>
      </c>
    </row>
    <row r="1265" spans="1:9" x14ac:dyDescent="0.2">
      <c r="A1265" s="2" t="s">
        <v>10</v>
      </c>
      <c r="B1265" s="3" t="s">
        <v>1349</v>
      </c>
      <c r="C1265" s="4" t="s">
        <v>1253</v>
      </c>
      <c r="D1265" s="4" t="str">
        <f>VLOOKUP(B1265,'local electoral areas'!Q:R,2,FALSE)</f>
        <v>Ballinasloe</v>
      </c>
      <c r="E1265" s="4">
        <v>27144</v>
      </c>
      <c r="F1265" s="5">
        <v>1301</v>
      </c>
      <c r="G1265" t="b">
        <f>COUNTIF(B:B,B1265)&gt;1</f>
        <v>0</v>
      </c>
      <c r="I1265" t="b">
        <f>COUNTIF(E:E,E1265)&gt;1</f>
        <v>0</v>
      </c>
    </row>
    <row r="1266" spans="1:9" x14ac:dyDescent="0.2">
      <c r="A1266" s="2" t="s">
        <v>10</v>
      </c>
      <c r="B1266" s="3" t="s">
        <v>1350</v>
      </c>
      <c r="C1266" s="4" t="s">
        <v>1253</v>
      </c>
      <c r="D1266" s="4" t="str">
        <f>VLOOKUP(B1266,'local electoral areas'!Q:R,2,FALSE)</f>
        <v>Ballinasloe</v>
      </c>
      <c r="E1266" s="4">
        <v>27145</v>
      </c>
      <c r="F1266" s="5">
        <v>355</v>
      </c>
      <c r="G1266" t="b">
        <f>COUNTIF(B:B,B1266)&gt;1</f>
        <v>0</v>
      </c>
      <c r="I1266" t="b">
        <f>COUNTIF(E:E,E1266)&gt;1</f>
        <v>0</v>
      </c>
    </row>
    <row r="1267" spans="1:9" x14ac:dyDescent="0.2">
      <c r="A1267" s="2" t="s">
        <v>10</v>
      </c>
      <c r="B1267" s="3" t="s">
        <v>1351</v>
      </c>
      <c r="C1267" s="4" t="s">
        <v>1253</v>
      </c>
      <c r="D1267" s="4" t="str">
        <f>VLOOKUP(B1267,'local electoral areas'!Q:R,2,FALSE)</f>
        <v>Ballinasloe</v>
      </c>
      <c r="E1267" s="4">
        <v>27014</v>
      </c>
      <c r="F1267" s="5">
        <v>738</v>
      </c>
      <c r="G1267" t="b">
        <f>COUNTIF(B:B,B1267)&gt;1</f>
        <v>0</v>
      </c>
      <c r="I1267" t="b">
        <f>COUNTIF(E:E,E1267)&gt;1</f>
        <v>0</v>
      </c>
    </row>
    <row r="1268" spans="1:9" x14ac:dyDescent="0.2">
      <c r="A1268" s="2" t="s">
        <v>10</v>
      </c>
      <c r="B1268" s="3" t="s">
        <v>1352</v>
      </c>
      <c r="C1268" s="4" t="s">
        <v>1253</v>
      </c>
      <c r="D1268" s="4" t="str">
        <f>VLOOKUP(B1268,'local electoral areas'!Q:R,2,FALSE)</f>
        <v>Ballinasloe</v>
      </c>
      <c r="E1268" s="4">
        <v>27015</v>
      </c>
      <c r="F1268" s="5">
        <v>242</v>
      </c>
      <c r="G1268" t="b">
        <f>COUNTIF(B:B,B1268)&gt;1</f>
        <v>0</v>
      </c>
      <c r="I1268" t="b">
        <f>COUNTIF(E:E,E1268)&gt;1</f>
        <v>0</v>
      </c>
    </row>
    <row r="1269" spans="1:9" x14ac:dyDescent="0.2">
      <c r="A1269" s="2" t="s">
        <v>10</v>
      </c>
      <c r="B1269" s="3" t="s">
        <v>1353</v>
      </c>
      <c r="C1269" s="4" t="s">
        <v>1253</v>
      </c>
      <c r="D1269" s="4" t="s">
        <v>1324</v>
      </c>
      <c r="E1269" s="4">
        <v>27075</v>
      </c>
      <c r="F1269" s="5">
        <v>246</v>
      </c>
      <c r="G1269" t="b">
        <f>COUNTIF(B:B,B1269)&gt;1</f>
        <v>1</v>
      </c>
      <c r="I1269" t="b">
        <f>COUNTIF(E:E,E1269)&gt;1</f>
        <v>0</v>
      </c>
    </row>
    <row r="1270" spans="1:9" x14ac:dyDescent="0.2">
      <c r="A1270" s="2" t="s">
        <v>10</v>
      </c>
      <c r="B1270" s="3" t="s">
        <v>1051</v>
      </c>
      <c r="C1270" s="4" t="s">
        <v>1253</v>
      </c>
      <c r="D1270" s="4" t="str">
        <f>VLOOKUP(B1270,'local electoral areas'!Q:R,2,FALSE)</f>
        <v>Ballinasloe</v>
      </c>
      <c r="E1270" s="4">
        <v>27017</v>
      </c>
      <c r="F1270" s="5">
        <v>154</v>
      </c>
      <c r="G1270" t="b">
        <f>COUNTIF(B:B,B1270)&gt;1</f>
        <v>1</v>
      </c>
      <c r="I1270" t="b">
        <f>COUNTIF(E:E,E1270)&gt;1</f>
        <v>0</v>
      </c>
    </row>
    <row r="1271" spans="1:9" x14ac:dyDescent="0.2">
      <c r="A1271" s="2" t="s">
        <v>10</v>
      </c>
      <c r="B1271" s="3" t="s">
        <v>1354</v>
      </c>
      <c r="C1271" s="4" t="s">
        <v>1253</v>
      </c>
      <c r="D1271" s="4" t="str">
        <f>VLOOKUP(B1271,'local electoral areas'!Q:R,2,FALSE)</f>
        <v>Ballinasloe</v>
      </c>
      <c r="E1271" s="4">
        <v>27018</v>
      </c>
      <c r="F1271" s="5">
        <v>393</v>
      </c>
      <c r="G1271" t="b">
        <f>COUNTIF(B:B,B1271)&gt;1</f>
        <v>0</v>
      </c>
      <c r="I1271" t="b">
        <f>COUNTIF(E:E,E1271)&gt;1</f>
        <v>0</v>
      </c>
    </row>
    <row r="1272" spans="1:9" x14ac:dyDescent="0.2">
      <c r="A1272" s="2" t="s">
        <v>10</v>
      </c>
      <c r="B1272" s="3" t="s">
        <v>1355</v>
      </c>
      <c r="C1272" s="4" t="s">
        <v>1253</v>
      </c>
      <c r="D1272" s="4" t="str">
        <f>VLOOKUP(B1272,'local electoral areas'!Q:R,2,FALSE)</f>
        <v>Ballinasloe</v>
      </c>
      <c r="E1272" s="4">
        <v>27019</v>
      </c>
      <c r="F1272" s="5">
        <v>269</v>
      </c>
      <c r="G1272" t="b">
        <f>COUNTIF(B:B,B1272)&gt;1</f>
        <v>0</v>
      </c>
      <c r="I1272" t="b">
        <f>COUNTIF(E:E,E1272)&gt;1</f>
        <v>0</v>
      </c>
    </row>
    <row r="1273" spans="1:9" x14ac:dyDescent="0.2">
      <c r="A1273" s="2" t="s">
        <v>10</v>
      </c>
      <c r="B1273" s="3" t="s">
        <v>1356</v>
      </c>
      <c r="C1273" s="4" t="s">
        <v>1253</v>
      </c>
      <c r="D1273" s="4" t="str">
        <f>VLOOKUP(B1273,'local electoral areas'!Q:R,2,FALSE)</f>
        <v>Ballinasloe</v>
      </c>
      <c r="E1273" s="4">
        <v>27146</v>
      </c>
      <c r="F1273" s="5">
        <v>1976</v>
      </c>
      <c r="G1273" t="b">
        <f>COUNTIF(B:B,B1273)&gt;1</f>
        <v>0</v>
      </c>
      <c r="I1273" t="b">
        <f>COUNTIF(E:E,E1273)&gt;1</f>
        <v>0</v>
      </c>
    </row>
    <row r="1274" spans="1:9" x14ac:dyDescent="0.2">
      <c r="A1274" s="2" t="s">
        <v>10</v>
      </c>
      <c r="B1274" s="3" t="s">
        <v>1357</v>
      </c>
      <c r="C1274" s="4" t="s">
        <v>1253</v>
      </c>
      <c r="D1274" s="4" t="str">
        <f>VLOOKUP(B1274,'local electoral areas'!Q:R,2,FALSE)</f>
        <v>Ballinasloe</v>
      </c>
      <c r="E1274" s="4">
        <v>27147</v>
      </c>
      <c r="F1274" s="5">
        <v>535</v>
      </c>
      <c r="G1274" t="b">
        <f>COUNTIF(B:B,B1274)&gt;1</f>
        <v>0</v>
      </c>
      <c r="I1274" t="b">
        <f>COUNTIF(E:E,E1274)&gt;1</f>
        <v>0</v>
      </c>
    </row>
    <row r="1275" spans="1:9" x14ac:dyDescent="0.2">
      <c r="A1275" s="2" t="s">
        <v>10</v>
      </c>
      <c r="B1275" s="3" t="s">
        <v>1358</v>
      </c>
      <c r="C1275" s="4" t="s">
        <v>1253</v>
      </c>
      <c r="D1275" s="4" t="str">
        <f>VLOOKUP(B1275,'local electoral areas'!Q:R,2,FALSE)</f>
        <v>Ballinasloe</v>
      </c>
      <c r="E1275" s="4">
        <v>27076</v>
      </c>
      <c r="F1275" s="5">
        <v>515</v>
      </c>
      <c r="G1275" t="b">
        <f>COUNTIF(B:B,B1275)&gt;1</f>
        <v>1</v>
      </c>
      <c r="I1275" t="b">
        <f>COUNTIF(E:E,E1275)&gt;1</f>
        <v>0</v>
      </c>
    </row>
    <row r="1276" spans="1:9" x14ac:dyDescent="0.2">
      <c r="A1276" s="2" t="s">
        <v>10</v>
      </c>
      <c r="B1276" s="3" t="s">
        <v>1359</v>
      </c>
      <c r="C1276" s="4" t="s">
        <v>1253</v>
      </c>
      <c r="D1276" s="4" t="str">
        <f>VLOOKUP(B1276,'local electoral areas'!Q:R,2,FALSE)</f>
        <v>Ballinasloe</v>
      </c>
      <c r="E1276" s="4">
        <v>27077</v>
      </c>
      <c r="F1276" s="5">
        <v>245</v>
      </c>
      <c r="G1276" t="b">
        <f>COUNTIF(B:B,B1276)&gt;1</f>
        <v>1</v>
      </c>
      <c r="I1276" t="b">
        <f>COUNTIF(E:E,E1276)&gt;1</f>
        <v>0</v>
      </c>
    </row>
    <row r="1277" spans="1:9" x14ac:dyDescent="0.2">
      <c r="A1277" s="2" t="s">
        <v>10</v>
      </c>
      <c r="B1277" s="3" t="s">
        <v>1360</v>
      </c>
      <c r="C1277" s="4" t="s">
        <v>1253</v>
      </c>
      <c r="D1277" s="4" t="str">
        <f>VLOOKUP(B1277,'local electoral areas'!Q:R,2,FALSE)</f>
        <v>Ballinasloe</v>
      </c>
      <c r="E1277" s="4">
        <v>27078</v>
      </c>
      <c r="F1277" s="5">
        <v>327</v>
      </c>
      <c r="G1277" t="b">
        <f>COUNTIF(B:B,B1277)&gt;1</f>
        <v>1</v>
      </c>
      <c r="I1277" t="b">
        <f>COUNTIF(E:E,E1277)&gt;1</f>
        <v>0</v>
      </c>
    </row>
    <row r="1278" spans="1:9" x14ac:dyDescent="0.2">
      <c r="A1278" s="2" t="s">
        <v>10</v>
      </c>
      <c r="B1278" s="3" t="s">
        <v>1361</v>
      </c>
      <c r="C1278" s="4" t="s">
        <v>1253</v>
      </c>
      <c r="D1278" s="4" t="str">
        <f>VLOOKUP(B1278,'local electoral areas'!Q:R,2,FALSE)</f>
        <v>Ballinasloe</v>
      </c>
      <c r="E1278" s="4">
        <v>27148</v>
      </c>
      <c r="F1278" s="5">
        <v>232</v>
      </c>
      <c r="G1278" t="b">
        <f>COUNTIF(B:B,B1278)&gt;1</f>
        <v>1</v>
      </c>
      <c r="I1278" t="b">
        <f>COUNTIF(E:E,E1278)&gt;1</f>
        <v>0</v>
      </c>
    </row>
    <row r="1279" spans="1:9" x14ac:dyDescent="0.2">
      <c r="A1279" s="2" t="s">
        <v>10</v>
      </c>
      <c r="B1279" s="3" t="s">
        <v>1362</v>
      </c>
      <c r="C1279" s="4" t="s">
        <v>1253</v>
      </c>
      <c r="D1279" s="4" t="str">
        <f>VLOOKUP(B1279,'local electoral areas'!Q:R,2,FALSE)</f>
        <v>Ballinasloe</v>
      </c>
      <c r="E1279" s="4">
        <v>27079</v>
      </c>
      <c r="F1279" s="5">
        <v>420</v>
      </c>
      <c r="G1279" t="b">
        <f>COUNTIF(B:B,B1279)&gt;1</f>
        <v>0</v>
      </c>
      <c r="I1279" t="b">
        <f>COUNTIF(E:E,E1279)&gt;1</f>
        <v>0</v>
      </c>
    </row>
    <row r="1280" spans="1:9" x14ac:dyDescent="0.2">
      <c r="A1280" s="2" t="s">
        <v>10</v>
      </c>
      <c r="B1280" s="3" t="s">
        <v>1363</v>
      </c>
      <c r="C1280" s="4" t="s">
        <v>1253</v>
      </c>
      <c r="D1280" s="4" t="str">
        <f>VLOOKUP(B1280,'local electoral areas'!Q:R,2,FALSE)</f>
        <v>Ballinasloe</v>
      </c>
      <c r="E1280" s="4">
        <v>27080</v>
      </c>
      <c r="F1280" s="5">
        <v>316</v>
      </c>
      <c r="G1280" t="b">
        <f>COUNTIF(B:B,B1280)&gt;1</f>
        <v>0</v>
      </c>
      <c r="I1280" t="b">
        <f>COUNTIF(E:E,E1280)&gt;1</f>
        <v>0</v>
      </c>
    </row>
    <row r="1281" spans="1:9" x14ac:dyDescent="0.2">
      <c r="A1281" s="2" t="s">
        <v>10</v>
      </c>
      <c r="B1281" s="3" t="s">
        <v>1364</v>
      </c>
      <c r="C1281" s="4" t="s">
        <v>1253</v>
      </c>
      <c r="D1281" s="4" t="str">
        <f>VLOOKUP(B1281,'local electoral areas'!Q:R,2,FALSE)</f>
        <v>Gort – Kinvara</v>
      </c>
      <c r="E1281" s="4">
        <v>27083</v>
      </c>
      <c r="F1281" s="5">
        <v>209</v>
      </c>
      <c r="G1281" t="b">
        <f>COUNTIF(B:B,B1281)&gt;1</f>
        <v>0</v>
      </c>
      <c r="I1281" t="b">
        <f>COUNTIF(E:E,E1281)&gt;1</f>
        <v>0</v>
      </c>
    </row>
    <row r="1282" spans="1:9" x14ac:dyDescent="0.2">
      <c r="A1282" s="2" t="s">
        <v>10</v>
      </c>
      <c r="B1282" s="3" t="s">
        <v>1365</v>
      </c>
      <c r="C1282" s="4" t="s">
        <v>1253</v>
      </c>
      <c r="D1282" s="4" t="str">
        <f>VLOOKUP(B1282,'local electoral areas'!Q:R,2,FALSE)</f>
        <v>Gort – Kinvara</v>
      </c>
      <c r="E1282" s="4">
        <v>27081</v>
      </c>
      <c r="F1282" s="5">
        <v>719</v>
      </c>
      <c r="G1282" t="b">
        <f>COUNTIF(B:B,B1282)&gt;1</f>
        <v>0</v>
      </c>
      <c r="I1282" t="b">
        <f>COUNTIF(E:E,E1282)&gt;1</f>
        <v>0</v>
      </c>
    </row>
    <row r="1283" spans="1:9" x14ac:dyDescent="0.2">
      <c r="A1283" s="2" t="s">
        <v>10</v>
      </c>
      <c r="B1283" s="3" t="s">
        <v>1366</v>
      </c>
      <c r="C1283" s="4" t="s">
        <v>1253</v>
      </c>
      <c r="D1283" s="4" t="str">
        <f>VLOOKUP(B1283,'local electoral areas'!Q:R,2,FALSE)</f>
        <v>Gort – Kinvara</v>
      </c>
      <c r="E1283" s="4">
        <v>27082</v>
      </c>
      <c r="F1283" s="5">
        <v>613</v>
      </c>
      <c r="G1283" t="b">
        <f>COUNTIF(B:B,B1283)&gt;1</f>
        <v>0</v>
      </c>
      <c r="I1283" t="b">
        <f>COUNTIF(E:E,E1283)&gt;1</f>
        <v>0</v>
      </c>
    </row>
    <row r="1284" spans="1:9" x14ac:dyDescent="0.2">
      <c r="A1284" s="2" t="s">
        <v>10</v>
      </c>
      <c r="B1284" s="3" t="s">
        <v>1367</v>
      </c>
      <c r="C1284" s="4" t="s">
        <v>1253</v>
      </c>
      <c r="D1284" s="4" t="str">
        <f>VLOOKUP(B1284,'local electoral areas'!Q:R,2,FALSE)</f>
        <v>Gort – Kinvara</v>
      </c>
      <c r="E1284" s="4">
        <v>27043</v>
      </c>
      <c r="F1284" s="5">
        <v>1226</v>
      </c>
      <c r="G1284" t="b">
        <f>COUNTIF(B:B,B1284)&gt;1</f>
        <v>1</v>
      </c>
      <c r="I1284" t="b">
        <f>COUNTIF(E:E,E1284)&gt;1</f>
        <v>0</v>
      </c>
    </row>
    <row r="1285" spans="1:9" x14ac:dyDescent="0.2">
      <c r="A1285" s="2" t="s">
        <v>10</v>
      </c>
      <c r="B1285" s="3" t="s">
        <v>1368</v>
      </c>
      <c r="C1285" s="4" t="s">
        <v>1253</v>
      </c>
      <c r="D1285" s="4" t="str">
        <f>VLOOKUP(B1285,'local electoral areas'!Q:R,2,FALSE)</f>
        <v>Gort – Kinvara</v>
      </c>
      <c r="E1285" s="4">
        <v>27084</v>
      </c>
      <c r="F1285" s="5">
        <v>799</v>
      </c>
      <c r="G1285" t="b">
        <f>COUNTIF(B:B,B1285)&gt;1</f>
        <v>0</v>
      </c>
      <c r="I1285" t="b">
        <f>COUNTIF(E:E,E1285)&gt;1</f>
        <v>0</v>
      </c>
    </row>
    <row r="1286" spans="1:9" x14ac:dyDescent="0.2">
      <c r="A1286" s="2" t="s">
        <v>10</v>
      </c>
      <c r="B1286" s="3" t="s">
        <v>532</v>
      </c>
      <c r="C1286" s="4" t="s">
        <v>1253</v>
      </c>
      <c r="D1286" s="4" t="str">
        <f>VLOOKUP(B1286,'local electoral areas'!Q:R,2,FALSE)</f>
        <v>Gort – Kinvara</v>
      </c>
      <c r="E1286" s="4">
        <v>27085</v>
      </c>
      <c r="F1286" s="5">
        <v>633</v>
      </c>
      <c r="G1286" t="b">
        <f>COUNTIF(B:B,B1286)&gt;1</f>
        <v>1</v>
      </c>
      <c r="I1286" t="b">
        <f>COUNTIF(E:E,E1286)&gt;1</f>
        <v>0</v>
      </c>
    </row>
    <row r="1287" spans="1:9" x14ac:dyDescent="0.2">
      <c r="A1287" s="2" t="s">
        <v>10</v>
      </c>
      <c r="B1287" s="3" t="s">
        <v>1369</v>
      </c>
      <c r="C1287" s="4" t="s">
        <v>1253</v>
      </c>
      <c r="D1287" s="4" t="str">
        <f>VLOOKUP(B1287,'local electoral areas'!Q:R,2,FALSE)</f>
        <v>Gort – Kinvara</v>
      </c>
      <c r="E1287" s="4">
        <v>27086</v>
      </c>
      <c r="F1287" s="5">
        <v>122</v>
      </c>
      <c r="G1287" t="b">
        <f>COUNTIF(B:B,B1287)&gt;1</f>
        <v>0</v>
      </c>
      <c r="I1287" t="b">
        <f>COUNTIF(E:E,E1287)&gt;1</f>
        <v>0</v>
      </c>
    </row>
    <row r="1288" spans="1:9" x14ac:dyDescent="0.2">
      <c r="A1288" s="2" t="s">
        <v>10</v>
      </c>
      <c r="B1288" s="3" t="s">
        <v>1370</v>
      </c>
      <c r="C1288" s="4" t="s">
        <v>1253</v>
      </c>
      <c r="D1288" s="4" t="str">
        <f>VLOOKUP(B1288,'local electoral areas'!Q:R,2,FALSE)</f>
        <v>Gort – Kinvara</v>
      </c>
      <c r="E1288" s="4">
        <v>27106</v>
      </c>
      <c r="F1288" s="5">
        <v>565</v>
      </c>
      <c r="G1288" t="b">
        <f>COUNTIF(B:B,B1288)&gt;1</f>
        <v>0</v>
      </c>
      <c r="I1288" t="b">
        <f>COUNTIF(E:E,E1288)&gt;1</f>
        <v>0</v>
      </c>
    </row>
    <row r="1289" spans="1:9" x14ac:dyDescent="0.2">
      <c r="A1289" s="2" t="s">
        <v>10</v>
      </c>
      <c r="B1289" s="3" t="s">
        <v>1371</v>
      </c>
      <c r="C1289" s="4" t="s">
        <v>1253</v>
      </c>
      <c r="D1289" s="4" t="str">
        <f>VLOOKUP(B1289,'local electoral areas'!Q:R,2,FALSE)</f>
        <v>Gort – Kinvara</v>
      </c>
      <c r="E1289" s="4">
        <v>27087</v>
      </c>
      <c r="F1289" s="5">
        <v>689</v>
      </c>
      <c r="G1289" t="b">
        <f>COUNTIF(B:B,B1289)&gt;1</f>
        <v>0</v>
      </c>
      <c r="I1289" t="b">
        <f>COUNTIF(E:E,E1289)&gt;1</f>
        <v>0</v>
      </c>
    </row>
    <row r="1290" spans="1:9" x14ac:dyDescent="0.2">
      <c r="A1290" s="2" t="s">
        <v>10</v>
      </c>
      <c r="B1290" s="3" t="s">
        <v>1372</v>
      </c>
      <c r="C1290" s="4" t="s">
        <v>1253</v>
      </c>
      <c r="D1290" s="4" t="str">
        <f>VLOOKUP(B1290,'local electoral areas'!Q:R,2,FALSE)</f>
        <v>Gort – Kinvara</v>
      </c>
      <c r="E1290" s="4">
        <v>27049</v>
      </c>
      <c r="F1290" s="5">
        <v>4140</v>
      </c>
      <c r="G1290" t="b">
        <f>COUNTIF(B:B,B1290)&gt;1</f>
        <v>0</v>
      </c>
      <c r="I1290" t="b">
        <f>COUNTIF(E:E,E1290)&gt;1</f>
        <v>0</v>
      </c>
    </row>
    <row r="1291" spans="1:9" x14ac:dyDescent="0.2">
      <c r="A1291" s="2" t="s">
        <v>10</v>
      </c>
      <c r="B1291" s="3" t="s">
        <v>1373</v>
      </c>
      <c r="C1291" s="4" t="s">
        <v>1253</v>
      </c>
      <c r="D1291" s="4" t="str">
        <f>VLOOKUP(B1291,'local electoral areas'!Q:R,2,FALSE)</f>
        <v>Gort – Kinvara</v>
      </c>
      <c r="E1291" s="4">
        <v>27109</v>
      </c>
      <c r="F1291" s="5">
        <v>2121</v>
      </c>
      <c r="G1291" t="b">
        <f>COUNTIF(B:B,B1291)&gt;1</f>
        <v>0</v>
      </c>
      <c r="I1291" t="b">
        <f>COUNTIF(E:E,E1291)&gt;1</f>
        <v>0</v>
      </c>
    </row>
    <row r="1292" spans="1:9" x14ac:dyDescent="0.2">
      <c r="A1292" s="2" t="s">
        <v>10</v>
      </c>
      <c r="B1292" s="3" t="s">
        <v>1374</v>
      </c>
      <c r="C1292" s="4" t="s">
        <v>1253</v>
      </c>
      <c r="D1292" s="4" t="str">
        <f>VLOOKUP(B1292,'local electoral areas'!Q:R,2,FALSE)</f>
        <v>Gort – Kinvara</v>
      </c>
      <c r="E1292" s="4">
        <v>27110</v>
      </c>
      <c r="F1292" s="5">
        <v>102</v>
      </c>
      <c r="G1292" t="b">
        <f>COUNTIF(B:B,B1292)&gt;1</f>
        <v>0</v>
      </c>
      <c r="I1292" t="b">
        <f>COUNTIF(E:E,E1292)&gt;1</f>
        <v>0</v>
      </c>
    </row>
    <row r="1293" spans="1:9" x14ac:dyDescent="0.2">
      <c r="A1293" s="2" t="s">
        <v>10</v>
      </c>
      <c r="B1293" s="3" t="s">
        <v>1375</v>
      </c>
      <c r="C1293" s="4" t="s">
        <v>1253</v>
      </c>
      <c r="D1293" s="4" t="str">
        <f>VLOOKUP(B1293,'local electoral areas'!Q:R,2,FALSE)</f>
        <v>Gort – Kinvara</v>
      </c>
      <c r="E1293" s="4">
        <v>27088</v>
      </c>
      <c r="F1293" s="5">
        <v>889</v>
      </c>
      <c r="G1293" t="b">
        <f>COUNTIF(B:B,B1293)&gt;1</f>
        <v>0</v>
      </c>
      <c r="I1293" t="b">
        <f>COUNTIF(E:E,E1293)&gt;1</f>
        <v>0</v>
      </c>
    </row>
    <row r="1294" spans="1:9" x14ac:dyDescent="0.2">
      <c r="A1294" s="2" t="s">
        <v>10</v>
      </c>
      <c r="B1294" s="3" t="s">
        <v>1376</v>
      </c>
      <c r="C1294" s="4" t="s">
        <v>1253</v>
      </c>
      <c r="D1294" s="4" t="str">
        <f>VLOOKUP(B1294,'local electoral areas'!Q:R,2,FALSE)</f>
        <v>Gort – Kinvara</v>
      </c>
      <c r="E1294" s="4">
        <v>27089</v>
      </c>
      <c r="F1294" s="5">
        <v>1564</v>
      </c>
      <c r="G1294" t="b">
        <f>COUNTIF(B:B,B1294)&gt;1</f>
        <v>0</v>
      </c>
      <c r="I1294" t="b">
        <f>COUNTIF(E:E,E1294)&gt;1</f>
        <v>0</v>
      </c>
    </row>
    <row r="1295" spans="1:9" x14ac:dyDescent="0.2">
      <c r="A1295" s="2" t="s">
        <v>10</v>
      </c>
      <c r="B1295" s="3" t="s">
        <v>1377</v>
      </c>
      <c r="C1295" s="4" t="s">
        <v>1253</v>
      </c>
      <c r="D1295" s="4" t="str">
        <f>VLOOKUP(B1295,'local electoral areas'!Q:R,2,FALSE)</f>
        <v>Gort – Kinvara</v>
      </c>
      <c r="E1295" s="4">
        <v>27090</v>
      </c>
      <c r="F1295" s="5">
        <v>3139</v>
      </c>
      <c r="G1295" t="b">
        <f>COUNTIF(B:B,B1295)&gt;1</f>
        <v>0</v>
      </c>
      <c r="I1295" t="b">
        <f>COUNTIF(E:E,E1295)&gt;1</f>
        <v>0</v>
      </c>
    </row>
    <row r="1296" spans="1:9" x14ac:dyDescent="0.2">
      <c r="A1296" s="2" t="s">
        <v>10</v>
      </c>
      <c r="B1296" s="3" t="s">
        <v>1378</v>
      </c>
      <c r="C1296" s="4" t="s">
        <v>1253</v>
      </c>
      <c r="D1296" s="4" t="str">
        <f>VLOOKUP(B1296,'local electoral areas'!Q:R,2,FALSE)</f>
        <v>Gort – Kinvara</v>
      </c>
      <c r="E1296" s="4">
        <v>27091</v>
      </c>
      <c r="F1296" s="5">
        <v>360</v>
      </c>
      <c r="G1296" t="b">
        <f>COUNTIF(B:B,B1296)&gt;1</f>
        <v>0</v>
      </c>
      <c r="I1296" t="b">
        <f>COUNTIF(E:E,E1296)&gt;1</f>
        <v>0</v>
      </c>
    </row>
    <row r="1297" spans="1:9" x14ac:dyDescent="0.2">
      <c r="A1297" s="2" t="s">
        <v>10</v>
      </c>
      <c r="B1297" s="3" t="s">
        <v>365</v>
      </c>
      <c r="C1297" s="4" t="s">
        <v>1253</v>
      </c>
      <c r="D1297" t="str">
        <f>VLOOKUP(B1297,'local electoral areas'!Q:R,2,FALSE)</f>
        <v>Gort – Kinvara</v>
      </c>
      <c r="E1297" s="4">
        <v>27115</v>
      </c>
      <c r="F1297" s="5">
        <v>304</v>
      </c>
      <c r="G1297" t="b">
        <f>COUNTIF(B:B,B1297)&gt;1</f>
        <v>1</v>
      </c>
      <c r="I1297" t="b">
        <f>COUNTIF(E:E,E1297)&gt;1</f>
        <v>0</v>
      </c>
    </row>
    <row r="1298" spans="1:9" x14ac:dyDescent="0.2">
      <c r="A1298" s="2" t="s">
        <v>10</v>
      </c>
      <c r="B1298" s="3" t="s">
        <v>377</v>
      </c>
      <c r="C1298" s="4" t="s">
        <v>1253</v>
      </c>
      <c r="D1298" s="4" t="str">
        <f>VLOOKUP(B1298,'local electoral areas'!Q:R,2,FALSE)</f>
        <v>Gort – Kinvara</v>
      </c>
      <c r="E1298" s="4">
        <v>27092</v>
      </c>
      <c r="F1298" s="5">
        <v>1906</v>
      </c>
      <c r="G1298" t="b">
        <f>COUNTIF(B:B,B1298)&gt;1</f>
        <v>1</v>
      </c>
      <c r="I1298" t="b">
        <f>COUNTIF(E:E,E1298)&gt;1</f>
        <v>0</v>
      </c>
    </row>
    <row r="1299" spans="1:9" x14ac:dyDescent="0.2">
      <c r="A1299" s="2" t="s">
        <v>10</v>
      </c>
      <c r="B1299" s="3" t="s">
        <v>1379</v>
      </c>
      <c r="C1299" s="4" t="s">
        <v>1253</v>
      </c>
      <c r="D1299" s="4" t="str">
        <f>VLOOKUP(B1299,'local electoral areas'!Q:R,2,FALSE)</f>
        <v>Gort – Kinvara</v>
      </c>
      <c r="E1299" s="4">
        <v>27093</v>
      </c>
      <c r="F1299" s="5">
        <v>906</v>
      </c>
      <c r="G1299" t="b">
        <f>COUNTIF(B:B,B1299)&gt;1</f>
        <v>0</v>
      </c>
      <c r="I1299" t="b">
        <f>COUNTIF(E:E,E1299)&gt;1</f>
        <v>0</v>
      </c>
    </row>
    <row r="1300" spans="1:9" x14ac:dyDescent="0.2">
      <c r="A1300" s="2" t="s">
        <v>10</v>
      </c>
      <c r="B1300" s="3" t="s">
        <v>1380</v>
      </c>
      <c r="C1300" s="4" t="s">
        <v>1253</v>
      </c>
      <c r="D1300" s="4" t="str">
        <f>VLOOKUP(B1300,'local electoral areas'!Q:R,2,FALSE)</f>
        <v>Gort – Kinvara</v>
      </c>
      <c r="E1300" s="4">
        <v>27094</v>
      </c>
      <c r="F1300" s="5">
        <v>497</v>
      </c>
      <c r="G1300" t="b">
        <f>COUNTIF(B:B,B1300)&gt;1</f>
        <v>0</v>
      </c>
      <c r="I1300" t="b">
        <f>COUNTIF(E:E,E1300)&gt;1</f>
        <v>0</v>
      </c>
    </row>
    <row r="1301" spans="1:9" x14ac:dyDescent="0.2">
      <c r="A1301" s="2" t="s">
        <v>10</v>
      </c>
      <c r="B1301" s="3" t="s">
        <v>1381</v>
      </c>
      <c r="C1301" s="4" t="s">
        <v>1253</v>
      </c>
      <c r="D1301" s="4" t="str">
        <f>VLOOKUP(B1301,'local electoral areas'!Q:R,2,FALSE)</f>
        <v>Gort – Kinvara</v>
      </c>
      <c r="E1301" s="4">
        <v>27119</v>
      </c>
      <c r="F1301" s="5">
        <v>976</v>
      </c>
      <c r="G1301" t="b">
        <f>COUNTIF(B:B,B1301)&gt;1</f>
        <v>0</v>
      </c>
      <c r="I1301" t="b">
        <f>COUNTIF(E:E,E1301)&gt;1</f>
        <v>0</v>
      </c>
    </row>
    <row r="1302" spans="1:9" x14ac:dyDescent="0.2">
      <c r="A1302" s="2" t="s">
        <v>10</v>
      </c>
      <c r="B1302" s="3" t="s">
        <v>1382</v>
      </c>
      <c r="C1302" s="4" t="s">
        <v>1253</v>
      </c>
      <c r="D1302" s="4" t="str">
        <f>VLOOKUP(B1302,'local electoral areas'!Q:R,2,FALSE)</f>
        <v>Gort – Kinvara</v>
      </c>
      <c r="E1302" s="4">
        <v>27095</v>
      </c>
      <c r="F1302" s="5">
        <v>861</v>
      </c>
      <c r="G1302" t="b">
        <f>COUNTIF(B:B,B1302)&gt;1</f>
        <v>0</v>
      </c>
      <c r="I1302" t="b">
        <f>COUNTIF(E:E,E1302)&gt;1</f>
        <v>0</v>
      </c>
    </row>
    <row r="1303" spans="1:9" x14ac:dyDescent="0.2">
      <c r="A1303" s="2" t="s">
        <v>10</v>
      </c>
      <c r="B1303" s="3" t="s">
        <v>1383</v>
      </c>
      <c r="C1303" s="4" t="s">
        <v>1253</v>
      </c>
      <c r="D1303" s="4" t="str">
        <f>VLOOKUP(B1303,'local electoral areas'!Q:R,2,FALSE)</f>
        <v>Gort – Kinvara</v>
      </c>
      <c r="E1303" s="4">
        <v>27096</v>
      </c>
      <c r="F1303" s="5">
        <v>96</v>
      </c>
      <c r="G1303" t="b">
        <f>COUNTIF(B:B,B1303)&gt;1</f>
        <v>0</v>
      </c>
      <c r="I1303" t="b">
        <f>COUNTIF(E:E,E1303)&gt;1</f>
        <v>0</v>
      </c>
    </row>
    <row r="1304" spans="1:9" x14ac:dyDescent="0.2">
      <c r="A1304" s="2" t="s">
        <v>10</v>
      </c>
      <c r="B1304" s="3" t="s">
        <v>1384</v>
      </c>
      <c r="C1304" s="4" t="s">
        <v>1253</v>
      </c>
      <c r="D1304" s="4" t="str">
        <f>VLOOKUP(B1304,'local electoral areas'!Q:R,2,FALSE)</f>
        <v>Gort – Kinvara</v>
      </c>
      <c r="E1304" s="4">
        <v>27097</v>
      </c>
      <c r="F1304" s="5">
        <v>1586</v>
      </c>
      <c r="G1304" t="b">
        <f>COUNTIF(B:B,B1304)&gt;1</f>
        <v>0</v>
      </c>
      <c r="I1304" t="b">
        <f>COUNTIF(E:E,E1304)&gt;1</f>
        <v>0</v>
      </c>
    </row>
    <row r="1305" spans="1:9" x14ac:dyDescent="0.2">
      <c r="A1305" s="2" t="s">
        <v>10</v>
      </c>
      <c r="B1305" s="3" t="s">
        <v>1385</v>
      </c>
      <c r="C1305" s="4" t="s">
        <v>1253</v>
      </c>
      <c r="D1305" s="4" t="str">
        <f>VLOOKUP(B1305,'local electoral areas'!Q:R,2,FALSE)</f>
        <v>Gort – Kinvara</v>
      </c>
      <c r="E1305" s="4">
        <v>27098</v>
      </c>
      <c r="F1305" s="5">
        <v>383</v>
      </c>
      <c r="G1305" t="b">
        <f>COUNTIF(B:B,B1305)&gt;1</f>
        <v>0</v>
      </c>
      <c r="I1305" t="b">
        <f>COUNTIF(E:E,E1305)&gt;1</f>
        <v>0</v>
      </c>
    </row>
    <row r="1306" spans="1:9" x14ac:dyDescent="0.2">
      <c r="A1306" s="2" t="s">
        <v>10</v>
      </c>
      <c r="B1306" s="3" t="s">
        <v>1386</v>
      </c>
      <c r="C1306" s="4" t="s">
        <v>1253</v>
      </c>
      <c r="D1306" s="4" t="str">
        <f>VLOOKUP(B1306,'local electoral areas'!Q:R,2,FALSE)</f>
        <v>Gort – Kinvara</v>
      </c>
      <c r="E1306" s="4">
        <v>27099</v>
      </c>
      <c r="F1306" s="5">
        <v>534</v>
      </c>
      <c r="G1306" t="b">
        <f>COUNTIF(B:B,B1306)&gt;1</f>
        <v>0</v>
      </c>
      <c r="I1306" t="b">
        <f>COUNTIF(E:E,E1306)&gt;1</f>
        <v>0</v>
      </c>
    </row>
    <row r="1307" spans="1:9" x14ac:dyDescent="0.2">
      <c r="A1307" s="2" t="s">
        <v>10</v>
      </c>
      <c r="B1307" s="3" t="s">
        <v>1387</v>
      </c>
      <c r="C1307" s="4" t="s">
        <v>1253</v>
      </c>
      <c r="D1307" s="4" t="str">
        <f>VLOOKUP(B1307,'local electoral areas'!Q:R,2,FALSE)</f>
        <v>Loughrea</v>
      </c>
      <c r="E1307" s="4">
        <v>27002</v>
      </c>
      <c r="F1307" s="5">
        <v>459</v>
      </c>
      <c r="G1307" t="b">
        <f>COUNTIF(B:B,B1307)&gt;1</f>
        <v>0</v>
      </c>
      <c r="I1307" t="b">
        <f>COUNTIF(E:E,E1307)&gt;1</f>
        <v>0</v>
      </c>
    </row>
    <row r="1308" spans="1:9" x14ac:dyDescent="0.2">
      <c r="A1308" s="2" t="s">
        <v>10</v>
      </c>
      <c r="B1308" s="3" t="s">
        <v>1388</v>
      </c>
      <c r="C1308" s="4" t="s">
        <v>1253</v>
      </c>
      <c r="D1308" s="4" t="str">
        <f>VLOOKUP(B1308,'local electoral areas'!Q:R,2,FALSE)</f>
        <v>Loughrea</v>
      </c>
      <c r="E1308" s="4">
        <v>27163</v>
      </c>
      <c r="F1308" s="5">
        <v>272</v>
      </c>
      <c r="G1308" t="b">
        <f>COUNTIF(B:B,B1308)&gt;1</f>
        <v>1</v>
      </c>
      <c r="I1308" t="b">
        <f>COUNTIF(E:E,E1308)&gt;1</f>
        <v>0</v>
      </c>
    </row>
    <row r="1309" spans="1:9" x14ac:dyDescent="0.2">
      <c r="A1309" s="2" t="s">
        <v>10</v>
      </c>
      <c r="B1309" s="3" t="s">
        <v>1389</v>
      </c>
      <c r="C1309" s="4" t="s">
        <v>1253</v>
      </c>
      <c r="D1309" s="4" t="str">
        <f>VLOOKUP(B1309,'local electoral areas'!Q:R,2,FALSE)</f>
        <v>Loughrea</v>
      </c>
      <c r="E1309" s="4">
        <v>27100</v>
      </c>
      <c r="F1309" s="5">
        <v>431</v>
      </c>
      <c r="G1309" t="b">
        <f>COUNTIF(B:B,B1309)&gt;1</f>
        <v>0</v>
      </c>
      <c r="I1309" t="b">
        <f>COUNTIF(E:E,E1309)&gt;1</f>
        <v>0</v>
      </c>
    </row>
    <row r="1310" spans="1:9" x14ac:dyDescent="0.2">
      <c r="A1310" s="2" t="s">
        <v>10</v>
      </c>
      <c r="B1310" s="3" t="s">
        <v>299</v>
      </c>
      <c r="C1310" s="4" t="s">
        <v>1253</v>
      </c>
      <c r="D1310" s="4" t="str">
        <f>VLOOKUP(B1310,'local electoral areas'!Q:R,2,FALSE)</f>
        <v>Loughrea</v>
      </c>
      <c r="E1310" s="4">
        <v>27164</v>
      </c>
      <c r="F1310" s="5">
        <v>177</v>
      </c>
      <c r="G1310" t="b">
        <f>COUNTIF(B:B,B1310)&gt;1</f>
        <v>1</v>
      </c>
      <c r="I1310" t="b">
        <f>COUNTIF(E:E,E1310)&gt;1</f>
        <v>0</v>
      </c>
    </row>
    <row r="1311" spans="1:9" x14ac:dyDescent="0.2">
      <c r="A1311" s="2" t="s">
        <v>10</v>
      </c>
      <c r="B1311" s="3" t="s">
        <v>1390</v>
      </c>
      <c r="C1311" s="4" t="s">
        <v>1253</v>
      </c>
      <c r="D1311" s="4" t="str">
        <f>VLOOKUP(B1311,'local electoral areas'!Q:R,2,FALSE)</f>
        <v>Loughrea</v>
      </c>
      <c r="E1311" s="4">
        <v>27102</v>
      </c>
      <c r="F1311" s="5">
        <v>217</v>
      </c>
      <c r="G1311" t="b">
        <f>COUNTIF(B:B,B1311)&gt;1</f>
        <v>0</v>
      </c>
      <c r="I1311" t="b">
        <f>COUNTIF(E:E,E1311)&gt;1</f>
        <v>0</v>
      </c>
    </row>
    <row r="1312" spans="1:9" x14ac:dyDescent="0.2">
      <c r="A1312" s="2" t="s">
        <v>10</v>
      </c>
      <c r="B1312" s="3" t="s">
        <v>1391</v>
      </c>
      <c r="C1312" s="4" t="s">
        <v>1253</v>
      </c>
      <c r="D1312" s="4" t="str">
        <f>VLOOKUP(B1312,'local electoral areas'!Q:R,2,FALSE)</f>
        <v>Loughrea</v>
      </c>
      <c r="E1312" s="4">
        <v>27103</v>
      </c>
      <c r="F1312" s="5">
        <v>492</v>
      </c>
      <c r="G1312" t="b">
        <f>COUNTIF(B:B,B1312)&gt;1</f>
        <v>0</v>
      </c>
      <c r="I1312" t="b">
        <f>COUNTIF(E:E,E1312)&gt;1</f>
        <v>0</v>
      </c>
    </row>
    <row r="1313" spans="1:9" x14ac:dyDescent="0.2">
      <c r="A1313" s="2" t="s">
        <v>10</v>
      </c>
      <c r="B1313" s="3" t="s">
        <v>1392</v>
      </c>
      <c r="C1313" s="4" t="s">
        <v>1253</v>
      </c>
      <c r="D1313" s="4" t="str">
        <f>VLOOKUP(B1313,'local electoral areas'!Q:R,2,FALSE)</f>
        <v>Loughrea</v>
      </c>
      <c r="E1313" s="4">
        <v>27104</v>
      </c>
      <c r="F1313" s="5">
        <v>346</v>
      </c>
      <c r="G1313" t="b">
        <f>COUNTIF(B:B,B1313)&gt;1</f>
        <v>0</v>
      </c>
      <c r="I1313" t="b">
        <f>COUNTIF(E:E,E1313)&gt;1</f>
        <v>0</v>
      </c>
    </row>
    <row r="1314" spans="1:9" x14ac:dyDescent="0.2">
      <c r="A1314" s="2" t="s">
        <v>10</v>
      </c>
      <c r="B1314" s="3" t="s">
        <v>1393</v>
      </c>
      <c r="C1314" s="4" t="s">
        <v>1253</v>
      </c>
      <c r="D1314" s="4" t="str">
        <f>VLOOKUP(B1314,'local electoral areas'!Q:R,2,FALSE)</f>
        <v>Loughrea</v>
      </c>
      <c r="E1314" s="4">
        <v>27165</v>
      </c>
      <c r="F1314" s="5">
        <v>121</v>
      </c>
      <c r="G1314" t="b">
        <f>COUNTIF(B:B,B1314)&gt;1</f>
        <v>0</v>
      </c>
      <c r="I1314" t="b">
        <f>COUNTIF(E:E,E1314)&gt;1</f>
        <v>0</v>
      </c>
    </row>
    <row r="1315" spans="1:9" x14ac:dyDescent="0.2">
      <c r="A1315" s="2" t="s">
        <v>10</v>
      </c>
      <c r="B1315" s="3" t="s">
        <v>1394</v>
      </c>
      <c r="C1315" s="4" t="s">
        <v>1253</v>
      </c>
      <c r="D1315" s="4" t="str">
        <f>VLOOKUP(B1315,'local electoral areas'!Q:R,2,FALSE)</f>
        <v>Loughrea</v>
      </c>
      <c r="E1315" s="4">
        <v>27166</v>
      </c>
      <c r="F1315" s="5">
        <v>179</v>
      </c>
      <c r="G1315" t="b">
        <f>COUNTIF(B:B,B1315)&gt;1</f>
        <v>0</v>
      </c>
      <c r="I1315" t="b">
        <f>COUNTIF(E:E,E1315)&gt;1</f>
        <v>0</v>
      </c>
    </row>
    <row r="1316" spans="1:9" x14ac:dyDescent="0.2">
      <c r="A1316" s="2" t="s">
        <v>10</v>
      </c>
      <c r="B1316" s="3" t="s">
        <v>1395</v>
      </c>
      <c r="C1316" s="4" t="s">
        <v>1253</v>
      </c>
      <c r="D1316" s="4" t="str">
        <f>VLOOKUP(B1316,'local electoral areas'!Q:R,2,FALSE)</f>
        <v>Loughrea</v>
      </c>
      <c r="E1316" s="4">
        <v>27111</v>
      </c>
      <c r="F1316" s="5">
        <v>620</v>
      </c>
      <c r="G1316" t="b">
        <f>COUNTIF(B:B,B1316)&gt;1</f>
        <v>0</v>
      </c>
      <c r="I1316" t="b">
        <f>COUNTIF(E:E,E1316)&gt;1</f>
        <v>0</v>
      </c>
    </row>
    <row r="1317" spans="1:9" x14ac:dyDescent="0.2">
      <c r="A1317" s="2" t="s">
        <v>10</v>
      </c>
      <c r="B1317" s="3" t="s">
        <v>1396</v>
      </c>
      <c r="C1317" s="4" t="s">
        <v>1253</v>
      </c>
      <c r="D1317" s="4" t="str">
        <f>VLOOKUP(B1317,'local electoral areas'!Q:R,2,FALSE)</f>
        <v>Loughrea</v>
      </c>
      <c r="E1317" s="4">
        <v>27167</v>
      </c>
      <c r="F1317" s="5">
        <v>388</v>
      </c>
      <c r="G1317" t="b">
        <f>COUNTIF(B:B,B1317)&gt;1</f>
        <v>1</v>
      </c>
      <c r="I1317" t="b">
        <f>COUNTIF(E:E,E1317)&gt;1</f>
        <v>0</v>
      </c>
    </row>
    <row r="1318" spans="1:9" x14ac:dyDescent="0.2">
      <c r="A1318" s="2" t="s">
        <v>10</v>
      </c>
      <c r="B1318" s="3" t="s">
        <v>1397</v>
      </c>
      <c r="C1318" s="4" t="s">
        <v>1253</v>
      </c>
      <c r="D1318" s="4" t="str">
        <f>VLOOKUP(B1318,'local electoral areas'!Q:R,2,FALSE)</f>
        <v>Loughrea</v>
      </c>
      <c r="E1318" s="4">
        <v>27168</v>
      </c>
      <c r="F1318" s="5">
        <v>463</v>
      </c>
      <c r="G1318" t="b">
        <f>COUNTIF(B:B,B1318)&gt;1</f>
        <v>0</v>
      </c>
      <c r="I1318" t="b">
        <f>COUNTIF(E:E,E1318)&gt;1</f>
        <v>0</v>
      </c>
    </row>
    <row r="1319" spans="1:9" x14ac:dyDescent="0.2">
      <c r="A1319" s="2" t="s">
        <v>10</v>
      </c>
      <c r="B1319" s="3" t="s">
        <v>1398</v>
      </c>
      <c r="C1319" s="4" t="s">
        <v>1253</v>
      </c>
      <c r="D1319" s="4" t="str">
        <f>VLOOKUP(B1319,'local electoral areas'!Q:R,2,FALSE)</f>
        <v>Loughrea</v>
      </c>
      <c r="E1319" s="4">
        <v>27113</v>
      </c>
      <c r="F1319" s="5">
        <v>788</v>
      </c>
      <c r="G1319" t="b">
        <f>COUNTIF(B:B,B1319)&gt;1</f>
        <v>1</v>
      </c>
      <c r="I1319" t="b">
        <f>COUNTIF(E:E,E1319)&gt;1</f>
        <v>0</v>
      </c>
    </row>
    <row r="1320" spans="1:9" x14ac:dyDescent="0.2">
      <c r="A1320" s="2" t="s">
        <v>10</v>
      </c>
      <c r="B1320" s="3" t="s">
        <v>1399</v>
      </c>
      <c r="C1320" s="4" t="s">
        <v>1253</v>
      </c>
      <c r="D1320" s="4" t="str">
        <f>VLOOKUP(B1320,'local electoral areas'!Q:R,2,FALSE)</f>
        <v>Loughrea</v>
      </c>
      <c r="E1320" s="4">
        <v>27116</v>
      </c>
      <c r="F1320" s="5">
        <v>674</v>
      </c>
      <c r="G1320" t="b">
        <f>COUNTIF(B:B,B1320)&gt;1</f>
        <v>0</v>
      </c>
      <c r="I1320" t="b">
        <f>COUNTIF(E:E,E1320)&gt;1</f>
        <v>0</v>
      </c>
    </row>
    <row r="1321" spans="1:9" x14ac:dyDescent="0.2">
      <c r="A1321" s="2" t="s">
        <v>10</v>
      </c>
      <c r="B1321" s="3" t="s">
        <v>1400</v>
      </c>
      <c r="C1321" s="4" t="s">
        <v>1253</v>
      </c>
      <c r="D1321" s="4" t="str">
        <f>VLOOKUP(B1321,'local electoral areas'!Q:R,2,FALSE)</f>
        <v>Loughrea</v>
      </c>
      <c r="E1321" s="4">
        <v>27117</v>
      </c>
      <c r="F1321" s="5">
        <v>728</v>
      </c>
      <c r="G1321" t="b">
        <f>COUNTIF(B:B,B1321)&gt;1</f>
        <v>0</v>
      </c>
      <c r="I1321" t="b">
        <f>COUNTIF(E:E,E1321)&gt;1</f>
        <v>0</v>
      </c>
    </row>
    <row r="1322" spans="1:9" x14ac:dyDescent="0.2">
      <c r="A1322" s="2" t="s">
        <v>10</v>
      </c>
      <c r="B1322" s="3" t="s">
        <v>1322</v>
      </c>
      <c r="C1322" s="4" t="s">
        <v>1253</v>
      </c>
      <c r="D1322" s="4" t="s">
        <v>1302</v>
      </c>
      <c r="E1322" s="4">
        <v>27169</v>
      </c>
      <c r="F1322" s="5">
        <v>722</v>
      </c>
      <c r="G1322" t="b">
        <f>COUNTIF(B:B,B1322)&gt;1</f>
        <v>1</v>
      </c>
      <c r="I1322" t="b">
        <f>COUNTIF(E:E,E1322)&gt;1</f>
        <v>0</v>
      </c>
    </row>
    <row r="1323" spans="1:9" x14ac:dyDescent="0.2">
      <c r="A1323" s="2" t="s">
        <v>10</v>
      </c>
      <c r="B1323" s="3" t="s">
        <v>1401</v>
      </c>
      <c r="C1323" s="4" t="s">
        <v>1253</v>
      </c>
      <c r="D1323" s="4" t="str">
        <f>VLOOKUP(B1323,'local electoral areas'!Q:R,2,FALSE)</f>
        <v>Loughrea</v>
      </c>
      <c r="E1323" s="4">
        <v>27013</v>
      </c>
      <c r="F1323" s="5">
        <v>284</v>
      </c>
      <c r="G1323" t="b">
        <f>COUNTIF(B:B,B1323)&gt;1</f>
        <v>0</v>
      </c>
      <c r="I1323" t="b">
        <f>COUNTIF(E:E,E1323)&gt;1</f>
        <v>0</v>
      </c>
    </row>
    <row r="1324" spans="1:9" x14ac:dyDescent="0.2">
      <c r="A1324" s="2" t="s">
        <v>10</v>
      </c>
      <c r="B1324" s="3" t="s">
        <v>1402</v>
      </c>
      <c r="C1324" s="4" t="s">
        <v>1253</v>
      </c>
      <c r="D1324" s="4" t="str">
        <f>VLOOKUP(B1324,'local electoral areas'!Q:R,2,FALSE)</f>
        <v>Loughrea</v>
      </c>
      <c r="E1324" s="4">
        <v>27170</v>
      </c>
      <c r="F1324" s="5">
        <v>230</v>
      </c>
      <c r="G1324" t="b">
        <f>COUNTIF(B:B,B1324)&gt;1</f>
        <v>0</v>
      </c>
      <c r="I1324" t="b">
        <f>COUNTIF(E:E,E1324)&gt;1</f>
        <v>0</v>
      </c>
    </row>
    <row r="1325" spans="1:9" x14ac:dyDescent="0.2">
      <c r="A1325" s="2" t="s">
        <v>10</v>
      </c>
      <c r="B1325" s="3" t="s">
        <v>698</v>
      </c>
      <c r="C1325" s="4" t="s">
        <v>1253</v>
      </c>
      <c r="D1325" s="4" t="str">
        <f>VLOOKUP(B1325,'local electoral areas'!Q:R,2,FALSE)</f>
        <v>Loughrea</v>
      </c>
      <c r="E1325" s="4">
        <v>27120</v>
      </c>
      <c r="F1325" s="5">
        <v>670</v>
      </c>
      <c r="G1325" t="b">
        <f>COUNTIF(B:B,B1325)&gt;1</f>
        <v>1</v>
      </c>
      <c r="I1325" t="b">
        <f>COUNTIF(E:E,E1325)&gt;1</f>
        <v>0</v>
      </c>
    </row>
    <row r="1326" spans="1:9" x14ac:dyDescent="0.2">
      <c r="A1326" s="2" t="s">
        <v>10</v>
      </c>
      <c r="B1326" s="3" t="s">
        <v>1403</v>
      </c>
      <c r="C1326" s="4" t="s">
        <v>1253</v>
      </c>
      <c r="D1326" s="4" t="str">
        <f>VLOOKUP(B1326,'local electoral areas'!Q:R,2,FALSE)</f>
        <v>Loughrea</v>
      </c>
      <c r="E1326" s="4">
        <v>27171</v>
      </c>
      <c r="F1326" s="5">
        <v>292</v>
      </c>
      <c r="G1326" t="b">
        <f>COUNTIF(B:B,B1326)&gt;1</f>
        <v>0</v>
      </c>
      <c r="I1326" t="b">
        <f>COUNTIF(E:E,E1326)&gt;1</f>
        <v>0</v>
      </c>
    </row>
    <row r="1327" spans="1:9" x14ac:dyDescent="0.2">
      <c r="A1327" s="2" t="s">
        <v>10</v>
      </c>
      <c r="B1327" s="3" t="s">
        <v>1404</v>
      </c>
      <c r="C1327" s="4" t="s">
        <v>1253</v>
      </c>
      <c r="D1327" s="4" t="str">
        <f>VLOOKUP(B1327,'local electoral areas'!Q:R,2,FALSE)</f>
        <v>Loughrea</v>
      </c>
      <c r="E1327" s="4">
        <v>27121</v>
      </c>
      <c r="F1327" s="5">
        <v>377</v>
      </c>
      <c r="G1327" t="b">
        <f>COUNTIF(B:B,B1327)&gt;1</f>
        <v>0</v>
      </c>
      <c r="I1327" t="b">
        <f>COUNTIF(E:E,E1327)&gt;1</f>
        <v>0</v>
      </c>
    </row>
    <row r="1328" spans="1:9" x14ac:dyDescent="0.2">
      <c r="A1328" s="2" t="s">
        <v>10</v>
      </c>
      <c r="B1328" s="3" t="s">
        <v>1405</v>
      </c>
      <c r="C1328" s="4" t="s">
        <v>1253</v>
      </c>
      <c r="D1328" s="4" t="str">
        <f>VLOOKUP(B1328,'local electoral areas'!Q:R,2,FALSE)</f>
        <v>Loughrea</v>
      </c>
      <c r="E1328" s="4">
        <v>27122</v>
      </c>
      <c r="F1328" s="5">
        <v>387</v>
      </c>
      <c r="G1328" t="b">
        <f>COUNTIF(B:B,B1328)&gt;1</f>
        <v>0</v>
      </c>
      <c r="I1328" t="b">
        <f>COUNTIF(E:E,E1328)&gt;1</f>
        <v>0</v>
      </c>
    </row>
    <row r="1329" spans="1:9" x14ac:dyDescent="0.2">
      <c r="A1329" s="2" t="s">
        <v>10</v>
      </c>
      <c r="B1329" s="3" t="s">
        <v>1406</v>
      </c>
      <c r="C1329" s="4" t="s">
        <v>1253</v>
      </c>
      <c r="D1329" s="4" t="str">
        <f>VLOOKUP(B1329,'local electoral areas'!Q:R,2,FALSE)</f>
        <v>Loughrea</v>
      </c>
      <c r="E1329" s="4">
        <v>27016</v>
      </c>
      <c r="F1329" s="5">
        <v>530</v>
      </c>
      <c r="G1329" t="b">
        <f>COUNTIF(B:B,B1329)&gt;1</f>
        <v>0</v>
      </c>
      <c r="I1329" t="b">
        <f>COUNTIF(E:E,E1329)&gt;1</f>
        <v>0</v>
      </c>
    </row>
    <row r="1330" spans="1:9" x14ac:dyDescent="0.2">
      <c r="A1330" s="2" t="s">
        <v>10</v>
      </c>
      <c r="B1330" s="3" t="s">
        <v>1353</v>
      </c>
      <c r="C1330" s="4" t="s">
        <v>1253</v>
      </c>
      <c r="D1330" s="4" t="s">
        <v>1302</v>
      </c>
      <c r="E1330" s="4">
        <v>27123</v>
      </c>
      <c r="F1330" s="5">
        <v>819</v>
      </c>
      <c r="G1330" t="b">
        <f>COUNTIF(B:B,B1330)&gt;1</f>
        <v>1</v>
      </c>
      <c r="I1330" t="b">
        <f>COUNTIF(E:E,E1330)&gt;1</f>
        <v>0</v>
      </c>
    </row>
    <row r="1331" spans="1:9" x14ac:dyDescent="0.2">
      <c r="A1331" s="2" t="s">
        <v>10</v>
      </c>
      <c r="B1331" s="3" t="s">
        <v>1407</v>
      </c>
      <c r="C1331" s="4" t="s">
        <v>1253</v>
      </c>
      <c r="D1331" s="4" t="str">
        <f>VLOOKUP(B1331,'local electoral areas'!Q:R,2,FALSE)</f>
        <v>Loughrea</v>
      </c>
      <c r="E1331" s="4">
        <v>27124</v>
      </c>
      <c r="F1331" s="5">
        <v>414</v>
      </c>
      <c r="G1331" t="b">
        <f>COUNTIF(B:B,B1331)&gt;1</f>
        <v>0</v>
      </c>
      <c r="I1331" t="b">
        <f>COUNTIF(E:E,E1331)&gt;1</f>
        <v>0</v>
      </c>
    </row>
    <row r="1332" spans="1:9" x14ac:dyDescent="0.2">
      <c r="A1332" s="2" t="s">
        <v>10</v>
      </c>
      <c r="B1332" s="3" t="s">
        <v>727</v>
      </c>
      <c r="C1332" s="4" t="s">
        <v>1253</v>
      </c>
      <c r="D1332" s="4" t="str">
        <f>VLOOKUP(B1332,'local electoral areas'!Q:R,2,FALSE)</f>
        <v>Loughrea</v>
      </c>
      <c r="E1332" s="4">
        <v>27125</v>
      </c>
      <c r="F1332" s="5">
        <v>544</v>
      </c>
      <c r="G1332" t="b">
        <f>COUNTIF(B:B,B1332)&gt;1</f>
        <v>1</v>
      </c>
      <c r="I1332" t="b">
        <f>COUNTIF(E:E,E1332)&gt;1</f>
        <v>0</v>
      </c>
    </row>
    <row r="1333" spans="1:9" x14ac:dyDescent="0.2">
      <c r="A1333" s="2" t="s">
        <v>10</v>
      </c>
      <c r="B1333" s="3" t="s">
        <v>1408</v>
      </c>
      <c r="C1333" s="4" t="s">
        <v>1253</v>
      </c>
      <c r="D1333" s="4" t="str">
        <f>VLOOKUP(B1333,'local electoral areas'!Q:R,2,FALSE)</f>
        <v>Loughrea</v>
      </c>
      <c r="E1333" s="4">
        <v>27127</v>
      </c>
      <c r="F1333" s="5">
        <v>890</v>
      </c>
      <c r="G1333" t="b">
        <f>COUNTIF(B:B,B1333)&gt;1</f>
        <v>0</v>
      </c>
      <c r="I1333" t="b">
        <f>COUNTIF(E:E,E1333)&gt;1</f>
        <v>0</v>
      </c>
    </row>
    <row r="1334" spans="1:9" x14ac:dyDescent="0.2">
      <c r="A1334" s="2" t="s">
        <v>10</v>
      </c>
      <c r="B1334" s="3" t="s">
        <v>1409</v>
      </c>
      <c r="C1334" s="4" t="s">
        <v>1253</v>
      </c>
      <c r="D1334" s="4" t="str">
        <f>VLOOKUP(B1334,'local electoral areas'!Q:R,2,FALSE)</f>
        <v>Loughrea</v>
      </c>
      <c r="E1334" s="4">
        <v>27128</v>
      </c>
      <c r="F1334" s="5">
        <v>6625</v>
      </c>
      <c r="G1334" t="b">
        <f>COUNTIF(B:B,B1334)&gt;1</f>
        <v>0</v>
      </c>
      <c r="I1334" t="b">
        <f>COUNTIF(E:E,E1334)&gt;1</f>
        <v>0</v>
      </c>
    </row>
    <row r="1335" spans="1:9" x14ac:dyDescent="0.2">
      <c r="A1335" s="2" t="s">
        <v>10</v>
      </c>
      <c r="B1335" s="3" t="s">
        <v>1410</v>
      </c>
      <c r="C1335" s="4" t="s">
        <v>1253</v>
      </c>
      <c r="D1335" s="4" t="s">
        <v>1302</v>
      </c>
      <c r="E1335" s="4" t="s">
        <v>1411</v>
      </c>
      <c r="F1335" s="5">
        <v>396</v>
      </c>
      <c r="G1335" t="b">
        <f>COUNTIF(B:B,B1335)&gt;1</f>
        <v>0</v>
      </c>
      <c r="I1335" t="b">
        <f>COUNTIF(E:E,E1335)&gt;1</f>
        <v>0</v>
      </c>
    </row>
    <row r="1336" spans="1:9" x14ac:dyDescent="0.2">
      <c r="A1336" s="2" t="s">
        <v>10</v>
      </c>
      <c r="B1336" s="3" t="s">
        <v>1412</v>
      </c>
      <c r="C1336" s="4" t="s">
        <v>1253</v>
      </c>
      <c r="D1336" s="4" t="str">
        <f>VLOOKUP(B1336,'local electoral areas'!Q:R,2,FALSE)</f>
        <v>Loughrea</v>
      </c>
      <c r="E1336" s="4">
        <v>27172</v>
      </c>
      <c r="F1336" s="5">
        <v>289</v>
      </c>
      <c r="G1336" t="b">
        <f>COUNTIF(B:B,B1336)&gt;1</f>
        <v>1</v>
      </c>
      <c r="I1336" t="b">
        <f>COUNTIF(E:E,E1336)&gt;1</f>
        <v>0</v>
      </c>
    </row>
    <row r="1337" spans="1:9" x14ac:dyDescent="0.2">
      <c r="A1337" s="2" t="s">
        <v>10</v>
      </c>
      <c r="B1337" s="3" t="s">
        <v>1413</v>
      </c>
      <c r="C1337" s="4" t="s">
        <v>1253</v>
      </c>
      <c r="D1337" t="str">
        <f>VLOOKUP(B1337,'local electoral areas'!Q:R,2,FALSE)</f>
        <v>Loughrea</v>
      </c>
      <c r="E1337" s="4">
        <v>27173</v>
      </c>
      <c r="F1337" s="5">
        <v>142</v>
      </c>
      <c r="G1337" t="b">
        <f>COUNTIF(B:B,B1337)&gt;1</f>
        <v>0</v>
      </c>
      <c r="I1337" t="b">
        <f>COUNTIF(E:E,E1337)&gt;1</f>
        <v>0</v>
      </c>
    </row>
    <row r="1338" spans="1:9" x14ac:dyDescent="0.2">
      <c r="A1338" s="2" t="s">
        <v>10</v>
      </c>
      <c r="B1338" s="3" t="s">
        <v>1414</v>
      </c>
      <c r="C1338" s="4" t="s">
        <v>1253</v>
      </c>
      <c r="D1338" t="str">
        <f>VLOOKUP(B1338,'local electoral areas'!Q:R,2,FALSE)</f>
        <v>Loughrea</v>
      </c>
      <c r="E1338" s="4">
        <v>27130</v>
      </c>
      <c r="F1338" s="5">
        <v>295</v>
      </c>
      <c r="G1338" t="b">
        <f>COUNTIF(B:B,B1338)&gt;1</f>
        <v>0</v>
      </c>
      <c r="I1338" t="b">
        <f>COUNTIF(E:E,E1338)&gt;1</f>
        <v>0</v>
      </c>
    </row>
    <row r="1339" spans="1:9" x14ac:dyDescent="0.2">
      <c r="A1339" s="2" t="s">
        <v>10</v>
      </c>
      <c r="B1339" s="3" t="s">
        <v>1415</v>
      </c>
      <c r="C1339" s="4" t="s">
        <v>1253</v>
      </c>
      <c r="D1339" s="4" t="str">
        <f>VLOOKUP(B1339,'local electoral areas'!Q:R,2,FALSE)</f>
        <v>Loughrea</v>
      </c>
      <c r="E1339" s="4">
        <v>27020</v>
      </c>
      <c r="F1339" s="5">
        <v>446</v>
      </c>
      <c r="G1339" t="b">
        <f>COUNTIF(B:B,B1339)&gt;1</f>
        <v>0</v>
      </c>
      <c r="I1339" t="b">
        <f>COUNTIF(E:E,E1339)&gt;1</f>
        <v>0</v>
      </c>
    </row>
    <row r="1340" spans="1:9" x14ac:dyDescent="0.2">
      <c r="A1340" s="2" t="s">
        <v>10</v>
      </c>
      <c r="B1340" s="3" t="s">
        <v>1416</v>
      </c>
      <c r="C1340" s="4" t="s">
        <v>1253</v>
      </c>
      <c r="D1340" s="4" t="str">
        <f>VLOOKUP(B1340,'local electoral areas'!Q:R,2,FALSE)</f>
        <v>Loughrea</v>
      </c>
      <c r="E1340" s="4">
        <v>27174</v>
      </c>
      <c r="F1340" s="5">
        <v>413</v>
      </c>
      <c r="G1340" t="b">
        <f>COUNTIF(B:B,B1340)&gt;1</f>
        <v>0</v>
      </c>
      <c r="I1340" t="b">
        <f>COUNTIF(E:E,E1340)&gt;1</f>
        <v>0</v>
      </c>
    </row>
    <row r="1341" spans="1:9" x14ac:dyDescent="0.2">
      <c r="A1341" s="2" t="s">
        <v>10</v>
      </c>
      <c r="B1341" s="3" t="s">
        <v>1417</v>
      </c>
      <c r="C1341" s="4" t="s">
        <v>1253</v>
      </c>
      <c r="D1341" s="4" t="str">
        <f>VLOOKUP(B1341,'local electoral areas'!Q:R,2,FALSE)</f>
        <v>Loughrea</v>
      </c>
      <c r="E1341" s="4">
        <v>27175</v>
      </c>
      <c r="F1341" s="5">
        <v>2509</v>
      </c>
      <c r="G1341" t="b">
        <f>COUNTIF(B:B,B1341)&gt;1</f>
        <v>0</v>
      </c>
      <c r="I1341" t="b">
        <f>COUNTIF(E:E,E1341)&gt;1</f>
        <v>0</v>
      </c>
    </row>
    <row r="1342" spans="1:9" x14ac:dyDescent="0.2">
      <c r="A1342" s="2" t="s">
        <v>10</v>
      </c>
      <c r="B1342" s="3" t="s">
        <v>1418</v>
      </c>
      <c r="C1342" s="4" t="s">
        <v>1253</v>
      </c>
      <c r="D1342" s="4" t="str">
        <f>VLOOKUP(B1342,'local electoral areas'!Q:R,2,FALSE)</f>
        <v>Loughrea</v>
      </c>
      <c r="E1342" s="4">
        <v>27132</v>
      </c>
      <c r="F1342" s="5">
        <v>659</v>
      </c>
      <c r="G1342" t="b">
        <f>COUNTIF(B:B,B1342)&gt;1</f>
        <v>0</v>
      </c>
      <c r="I1342" t="b">
        <f>COUNTIF(E:E,E1342)&gt;1</f>
        <v>0</v>
      </c>
    </row>
    <row r="1343" spans="1:9" x14ac:dyDescent="0.2">
      <c r="A1343" s="2" t="s">
        <v>10</v>
      </c>
      <c r="B1343" s="3" t="s">
        <v>1419</v>
      </c>
      <c r="C1343" s="4" t="s">
        <v>1253</v>
      </c>
      <c r="D1343" s="4" t="str">
        <f>VLOOKUP(B1343,'local electoral areas'!Q:R,2,FALSE)</f>
        <v>Loughrea</v>
      </c>
      <c r="E1343" s="4">
        <v>27176</v>
      </c>
      <c r="F1343" s="5">
        <v>183</v>
      </c>
      <c r="G1343" t="b">
        <f>COUNTIF(B:B,B1343)&gt;1</f>
        <v>0</v>
      </c>
      <c r="I1343" t="b">
        <f>COUNTIF(E:E,E1343)&gt;1</f>
        <v>0</v>
      </c>
    </row>
    <row r="1344" spans="1:9" x14ac:dyDescent="0.2">
      <c r="A1344" s="2" t="s">
        <v>10</v>
      </c>
      <c r="B1344" s="3" t="s">
        <v>1420</v>
      </c>
      <c r="C1344" s="4" t="s">
        <v>1253</v>
      </c>
      <c r="D1344" s="4" t="str">
        <f>VLOOKUP(B1344,'local electoral areas'!Q:R,2,FALSE)</f>
        <v>Loughrea</v>
      </c>
      <c r="E1344" s="4">
        <v>27177</v>
      </c>
      <c r="F1344" s="5">
        <v>482</v>
      </c>
      <c r="G1344" t="b">
        <f>COUNTIF(B:B,B1344)&gt;1</f>
        <v>0</v>
      </c>
      <c r="I1344" t="b">
        <f>COUNTIF(E:E,E1344)&gt;1</f>
        <v>0</v>
      </c>
    </row>
    <row r="1345" spans="1:9" x14ac:dyDescent="0.2">
      <c r="A1345" s="2" t="s">
        <v>10</v>
      </c>
      <c r="B1345" s="3" t="s">
        <v>1421</v>
      </c>
      <c r="C1345" s="4" t="s">
        <v>1253</v>
      </c>
      <c r="D1345" s="4" t="str">
        <f>VLOOKUP(B1345,'local electoral areas'!Q:R,2,FALSE)</f>
        <v>Loughrea</v>
      </c>
      <c r="E1345" s="4">
        <v>27134</v>
      </c>
      <c r="F1345" s="5">
        <v>456</v>
      </c>
      <c r="G1345" t="b">
        <f>COUNTIF(B:B,B1345)&gt;1</f>
        <v>0</v>
      </c>
      <c r="I1345" t="b">
        <f>COUNTIF(E:E,E1345)&gt;1</f>
        <v>0</v>
      </c>
    </row>
    <row r="1346" spans="1:9" x14ac:dyDescent="0.2">
      <c r="A1346" s="2" t="s">
        <v>10</v>
      </c>
      <c r="B1346" s="3" t="s">
        <v>1422</v>
      </c>
      <c r="C1346" s="4" t="s">
        <v>1253</v>
      </c>
      <c r="D1346" s="4" t="str">
        <f>VLOOKUP(B1346,'local electoral areas'!Q:R,2,FALSE)</f>
        <v>Tuam</v>
      </c>
      <c r="E1346" s="4">
        <v>27179</v>
      </c>
      <c r="F1346" s="5">
        <v>874</v>
      </c>
      <c r="G1346" t="b">
        <f>COUNTIF(B:B,B1346)&gt;1</f>
        <v>0</v>
      </c>
      <c r="I1346" t="b">
        <f>COUNTIF(E:E,E1346)&gt;1</f>
        <v>0</v>
      </c>
    </row>
    <row r="1347" spans="1:9" x14ac:dyDescent="0.2">
      <c r="A1347" s="2" t="s">
        <v>10</v>
      </c>
      <c r="B1347" s="3" t="s">
        <v>1423</v>
      </c>
      <c r="C1347" s="4" t="s">
        <v>1253</v>
      </c>
      <c r="D1347" s="4" t="str">
        <f>VLOOKUP(B1347,'local electoral areas'!Q:R,2,FALSE)</f>
        <v>Tuam</v>
      </c>
      <c r="E1347" s="4">
        <v>27180</v>
      </c>
      <c r="F1347" s="5">
        <v>588</v>
      </c>
      <c r="G1347" t="b">
        <f>COUNTIF(B:B,B1347)&gt;1</f>
        <v>1</v>
      </c>
      <c r="I1347" t="b">
        <f>COUNTIF(E:E,E1347)&gt;1</f>
        <v>0</v>
      </c>
    </row>
    <row r="1348" spans="1:9" x14ac:dyDescent="0.2">
      <c r="A1348" s="2" t="s">
        <v>10</v>
      </c>
      <c r="B1348" s="3" t="s">
        <v>1424</v>
      </c>
      <c r="C1348" s="4" t="s">
        <v>1253</v>
      </c>
      <c r="D1348" s="4" t="str">
        <f>VLOOKUP(B1348,'local electoral areas'!Q:R,2,FALSE)</f>
        <v>Tuam</v>
      </c>
      <c r="E1348" s="4">
        <v>27181</v>
      </c>
      <c r="F1348" s="5">
        <v>1450</v>
      </c>
      <c r="G1348" t="b">
        <f>COUNTIF(B:B,B1348)&gt;1</f>
        <v>0</v>
      </c>
      <c r="I1348" t="b">
        <f>COUNTIF(E:E,E1348)&gt;1</f>
        <v>0</v>
      </c>
    </row>
    <row r="1349" spans="1:9" x14ac:dyDescent="0.2">
      <c r="A1349" s="2" t="s">
        <v>10</v>
      </c>
      <c r="B1349" s="3" t="s">
        <v>1425</v>
      </c>
      <c r="C1349" s="4" t="s">
        <v>1253</v>
      </c>
      <c r="D1349" s="4" t="str">
        <f>VLOOKUP(B1349,'local electoral areas'!Q:R,2,FALSE)</f>
        <v>Tuam</v>
      </c>
      <c r="E1349" s="4">
        <v>27182</v>
      </c>
      <c r="F1349" s="5">
        <v>578</v>
      </c>
      <c r="G1349" t="b">
        <f>COUNTIF(B:B,B1349)&gt;1</f>
        <v>1</v>
      </c>
      <c r="I1349" t="b">
        <f>COUNTIF(E:E,E1349)&gt;1</f>
        <v>0</v>
      </c>
    </row>
    <row r="1350" spans="1:9" x14ac:dyDescent="0.2">
      <c r="A1350" s="2" t="s">
        <v>10</v>
      </c>
      <c r="B1350" s="3" t="s">
        <v>1426</v>
      </c>
      <c r="C1350" s="4" t="s">
        <v>1253</v>
      </c>
      <c r="D1350" s="4" t="str">
        <f>VLOOKUP(B1350,'local electoral areas'!Q:R,2,FALSE)</f>
        <v>Tuam</v>
      </c>
      <c r="E1350" s="4">
        <v>27183</v>
      </c>
      <c r="F1350" s="5">
        <v>728</v>
      </c>
      <c r="G1350" t="b">
        <f>COUNTIF(B:B,B1350)&gt;1</f>
        <v>0</v>
      </c>
      <c r="I1350" t="b">
        <f>COUNTIF(E:E,E1350)&gt;1</f>
        <v>0</v>
      </c>
    </row>
    <row r="1351" spans="1:9" x14ac:dyDescent="0.2">
      <c r="A1351" s="2" t="s">
        <v>10</v>
      </c>
      <c r="B1351" s="3" t="s">
        <v>1427</v>
      </c>
      <c r="C1351" s="4" t="s">
        <v>1253</v>
      </c>
      <c r="D1351" s="4" t="str">
        <f>VLOOKUP(B1351,'local electoral areas'!Q:R,2,FALSE)</f>
        <v>Tuam</v>
      </c>
      <c r="E1351" s="4">
        <v>27184</v>
      </c>
      <c r="F1351" s="5">
        <v>1123</v>
      </c>
      <c r="G1351" t="b">
        <f>COUNTIF(B:B,B1351)&gt;1</f>
        <v>0</v>
      </c>
      <c r="I1351" t="b">
        <f>COUNTIF(E:E,E1351)&gt;1</f>
        <v>0</v>
      </c>
    </row>
    <row r="1352" spans="1:9" x14ac:dyDescent="0.2">
      <c r="A1352" s="2" t="s">
        <v>10</v>
      </c>
      <c r="B1352" s="3" t="s">
        <v>1428</v>
      </c>
      <c r="C1352" s="4" t="s">
        <v>1253</v>
      </c>
      <c r="D1352" s="4" t="str">
        <f>VLOOKUP(B1352,'local electoral areas'!Q:R,2,FALSE)</f>
        <v>Tuam</v>
      </c>
      <c r="E1352" s="4">
        <v>27185</v>
      </c>
      <c r="F1352" s="5">
        <v>398</v>
      </c>
      <c r="G1352" t="b">
        <f>COUNTIF(B:B,B1352)&gt;1</f>
        <v>0</v>
      </c>
      <c r="I1352" t="b">
        <f>COUNTIF(E:E,E1352)&gt;1</f>
        <v>0</v>
      </c>
    </row>
    <row r="1353" spans="1:9" x14ac:dyDescent="0.2">
      <c r="A1353" s="2" t="s">
        <v>10</v>
      </c>
      <c r="B1353" s="3" t="s">
        <v>1429</v>
      </c>
      <c r="C1353" s="4" t="s">
        <v>1253</v>
      </c>
      <c r="D1353" s="4" t="str">
        <f>VLOOKUP(B1353,'local electoral areas'!Q:R,2,FALSE)</f>
        <v>Tuam</v>
      </c>
      <c r="E1353" s="4">
        <v>27186</v>
      </c>
      <c r="F1353" s="5">
        <v>797</v>
      </c>
      <c r="G1353" t="b">
        <f>COUNTIF(B:B,B1353)&gt;1</f>
        <v>0</v>
      </c>
      <c r="I1353" t="b">
        <f>COUNTIF(E:E,E1353)&gt;1</f>
        <v>0</v>
      </c>
    </row>
    <row r="1354" spans="1:9" x14ac:dyDescent="0.2">
      <c r="A1354" s="2" t="s">
        <v>10</v>
      </c>
      <c r="B1354" s="3" t="s">
        <v>1430</v>
      </c>
      <c r="C1354" s="4" t="s">
        <v>1253</v>
      </c>
      <c r="D1354" s="4" t="str">
        <f>VLOOKUP(B1354,'local electoral areas'!Q:R,2,FALSE)</f>
        <v>Tuam</v>
      </c>
      <c r="E1354" s="4">
        <v>27187</v>
      </c>
      <c r="F1354" s="5">
        <v>399</v>
      </c>
      <c r="G1354" t="b">
        <f>COUNTIF(B:B,B1354)&gt;1</f>
        <v>0</v>
      </c>
      <c r="I1354" t="b">
        <f>COUNTIF(E:E,E1354)&gt;1</f>
        <v>0</v>
      </c>
    </row>
    <row r="1355" spans="1:9" x14ac:dyDescent="0.2">
      <c r="A1355" s="2" t="s">
        <v>10</v>
      </c>
      <c r="B1355" s="3" t="s">
        <v>1431</v>
      </c>
      <c r="C1355" s="4" t="s">
        <v>1253</v>
      </c>
      <c r="D1355" s="4" t="str">
        <f>VLOOKUP(B1355,'local electoral areas'!Q:R,2,FALSE)</f>
        <v>Tuam</v>
      </c>
      <c r="E1355" s="4">
        <v>27188</v>
      </c>
      <c r="F1355" s="5">
        <v>489</v>
      </c>
      <c r="G1355" t="b">
        <f>COUNTIF(B:B,B1355)&gt;1</f>
        <v>0</v>
      </c>
      <c r="I1355" t="b">
        <f>COUNTIF(E:E,E1355)&gt;1</f>
        <v>0</v>
      </c>
    </row>
    <row r="1356" spans="1:9" x14ac:dyDescent="0.2">
      <c r="A1356" s="2" t="s">
        <v>10</v>
      </c>
      <c r="B1356" s="3" t="s">
        <v>1432</v>
      </c>
      <c r="C1356" s="4" t="s">
        <v>1253</v>
      </c>
      <c r="D1356" s="4" t="str">
        <f>VLOOKUP(B1356,'local electoral areas'!Q:R,2,FALSE)</f>
        <v>Tuam</v>
      </c>
      <c r="E1356" s="4">
        <v>27189</v>
      </c>
      <c r="F1356" s="5">
        <v>1120</v>
      </c>
      <c r="G1356" t="b">
        <f>COUNTIF(B:B,B1356)&gt;1</f>
        <v>0</v>
      </c>
      <c r="I1356" t="b">
        <f>COUNTIF(E:E,E1356)&gt;1</f>
        <v>0</v>
      </c>
    </row>
    <row r="1357" spans="1:9" x14ac:dyDescent="0.2">
      <c r="A1357" s="2" t="s">
        <v>10</v>
      </c>
      <c r="B1357" s="3" t="s">
        <v>1433</v>
      </c>
      <c r="C1357" s="4" t="s">
        <v>1253</v>
      </c>
      <c r="D1357" s="4" t="str">
        <f>VLOOKUP(B1357,'local electoral areas'!Q:R,2,FALSE)</f>
        <v>Tuam</v>
      </c>
      <c r="E1357" s="4">
        <v>27190</v>
      </c>
      <c r="F1357" s="5">
        <v>389</v>
      </c>
      <c r="G1357" t="b">
        <f>COUNTIF(B:B,B1357)&gt;1</f>
        <v>0</v>
      </c>
      <c r="I1357" t="b">
        <f>COUNTIF(E:E,E1357)&gt;1</f>
        <v>0</v>
      </c>
    </row>
    <row r="1358" spans="1:9" x14ac:dyDescent="0.2">
      <c r="A1358" s="2" t="s">
        <v>10</v>
      </c>
      <c r="B1358" s="3" t="s">
        <v>1434</v>
      </c>
      <c r="C1358" s="4" t="s">
        <v>1253</v>
      </c>
      <c r="D1358" s="4" t="str">
        <f>VLOOKUP(B1358,'local electoral areas'!Q:R,2,FALSE)</f>
        <v>Tuam</v>
      </c>
      <c r="E1358" s="4">
        <v>27192</v>
      </c>
      <c r="F1358" s="5">
        <v>1149</v>
      </c>
      <c r="G1358" t="b">
        <f>COUNTIF(B:B,B1358)&gt;1</f>
        <v>0</v>
      </c>
      <c r="I1358" t="b">
        <f>COUNTIF(E:E,E1358)&gt;1</f>
        <v>0</v>
      </c>
    </row>
    <row r="1359" spans="1:9" x14ac:dyDescent="0.2">
      <c r="A1359" s="2" t="s">
        <v>10</v>
      </c>
      <c r="B1359" s="3" t="s">
        <v>1435</v>
      </c>
      <c r="C1359" s="4" t="s">
        <v>1253</v>
      </c>
      <c r="D1359" s="4" t="str">
        <f>VLOOKUP(B1359,'local electoral areas'!Q:R,2,FALSE)</f>
        <v>Tuam</v>
      </c>
      <c r="E1359" s="4">
        <v>27193</v>
      </c>
      <c r="F1359" s="5">
        <v>586</v>
      </c>
      <c r="G1359" t="b">
        <f>COUNTIF(B:B,B1359)&gt;1</f>
        <v>0</v>
      </c>
      <c r="I1359" t="b">
        <f>COUNTIF(E:E,E1359)&gt;1</f>
        <v>0</v>
      </c>
    </row>
    <row r="1360" spans="1:9" x14ac:dyDescent="0.2">
      <c r="A1360" s="2" t="s">
        <v>10</v>
      </c>
      <c r="B1360" s="3" t="s">
        <v>1436</v>
      </c>
      <c r="C1360" s="4" t="s">
        <v>1253</v>
      </c>
      <c r="D1360" s="4" t="str">
        <f>VLOOKUP(B1360,'local electoral areas'!Q:R,2,FALSE)</f>
        <v>Tuam</v>
      </c>
      <c r="E1360" s="4">
        <v>27194</v>
      </c>
      <c r="F1360" s="5">
        <v>616</v>
      </c>
      <c r="G1360" t="b">
        <f>COUNTIF(B:B,B1360)&gt;1</f>
        <v>0</v>
      </c>
      <c r="I1360" t="b">
        <f>COUNTIF(E:E,E1360)&gt;1</f>
        <v>0</v>
      </c>
    </row>
    <row r="1361" spans="1:9" x14ac:dyDescent="0.2">
      <c r="A1361" s="2" t="s">
        <v>10</v>
      </c>
      <c r="B1361" s="3" t="s">
        <v>1437</v>
      </c>
      <c r="C1361" s="4" t="s">
        <v>1253</v>
      </c>
      <c r="D1361" s="4" t="str">
        <f>VLOOKUP(B1361,'local electoral areas'!Q:R,2,FALSE)</f>
        <v>Tuam</v>
      </c>
      <c r="E1361" s="4">
        <v>27195</v>
      </c>
      <c r="F1361" s="5">
        <v>608</v>
      </c>
      <c r="G1361" t="b">
        <f>COUNTIF(B:B,B1361)&gt;1</f>
        <v>0</v>
      </c>
      <c r="I1361" t="b">
        <f>COUNTIF(E:E,E1361)&gt;1</f>
        <v>0</v>
      </c>
    </row>
    <row r="1362" spans="1:9" x14ac:dyDescent="0.2">
      <c r="A1362" s="2" t="s">
        <v>10</v>
      </c>
      <c r="B1362" s="3" t="s">
        <v>1438</v>
      </c>
      <c r="C1362" s="4" t="s">
        <v>1253</v>
      </c>
      <c r="D1362" s="4" t="str">
        <f>VLOOKUP(B1362,'local electoral areas'!Q:R,2,FALSE)</f>
        <v>Tuam</v>
      </c>
      <c r="E1362" s="4">
        <v>27196</v>
      </c>
      <c r="F1362" s="5">
        <v>889</v>
      </c>
      <c r="G1362" t="b">
        <f>COUNTIF(B:B,B1362)&gt;1</f>
        <v>0</v>
      </c>
      <c r="I1362" t="b">
        <f>COUNTIF(E:E,E1362)&gt;1</f>
        <v>0</v>
      </c>
    </row>
    <row r="1363" spans="1:9" x14ac:dyDescent="0.2">
      <c r="A1363" s="2" t="s">
        <v>10</v>
      </c>
      <c r="B1363" s="3" t="s">
        <v>1439</v>
      </c>
      <c r="C1363" s="4" t="s">
        <v>1253</v>
      </c>
      <c r="D1363" s="4" t="str">
        <f>VLOOKUP(B1363,'local electoral areas'!Q:R,2,FALSE)</f>
        <v>Tuam</v>
      </c>
      <c r="E1363" s="4">
        <v>27197</v>
      </c>
      <c r="F1363" s="5">
        <v>670</v>
      </c>
      <c r="G1363" t="b">
        <f>COUNTIF(B:B,B1363)&gt;1</f>
        <v>1</v>
      </c>
      <c r="I1363" t="b">
        <f>COUNTIF(E:E,E1363)&gt;1</f>
        <v>0</v>
      </c>
    </row>
    <row r="1364" spans="1:9" x14ac:dyDescent="0.2">
      <c r="A1364" s="2" t="s">
        <v>10</v>
      </c>
      <c r="B1364" s="3" t="s">
        <v>1440</v>
      </c>
      <c r="C1364" s="4" t="s">
        <v>1253</v>
      </c>
      <c r="D1364" s="4" t="str">
        <f>VLOOKUP(B1364,'local electoral areas'!Q:R,2,FALSE)</f>
        <v>Tuam</v>
      </c>
      <c r="E1364" s="4">
        <v>27198</v>
      </c>
      <c r="F1364" s="5">
        <v>1848</v>
      </c>
      <c r="G1364" t="b">
        <f>COUNTIF(B:B,B1364)&gt;1</f>
        <v>0</v>
      </c>
      <c r="I1364" t="b">
        <f>COUNTIF(E:E,E1364)&gt;1</f>
        <v>0</v>
      </c>
    </row>
    <row r="1365" spans="1:9" x14ac:dyDescent="0.2">
      <c r="A1365" s="2" t="s">
        <v>10</v>
      </c>
      <c r="B1365" s="3" t="s">
        <v>1441</v>
      </c>
      <c r="C1365" s="4" t="s">
        <v>1253</v>
      </c>
      <c r="D1365" s="4" t="str">
        <f>VLOOKUP(B1365,'local electoral areas'!Q:R,2,FALSE)</f>
        <v>Tuam</v>
      </c>
      <c r="E1365" s="4">
        <v>27199</v>
      </c>
      <c r="F1365" s="5">
        <v>678</v>
      </c>
      <c r="G1365" t="b">
        <f>COUNTIF(B:B,B1365)&gt;1</f>
        <v>0</v>
      </c>
      <c r="I1365" t="b">
        <f>COUNTIF(E:E,E1365)&gt;1</f>
        <v>0</v>
      </c>
    </row>
    <row r="1366" spans="1:9" x14ac:dyDescent="0.2">
      <c r="A1366" s="2" t="s">
        <v>10</v>
      </c>
      <c r="B1366" s="3" t="s">
        <v>1442</v>
      </c>
      <c r="C1366" s="4" t="s">
        <v>1253</v>
      </c>
      <c r="D1366" s="4" t="str">
        <f>VLOOKUP(B1366,'local electoral areas'!Q:R,2,FALSE)</f>
        <v>Tuam</v>
      </c>
      <c r="E1366" s="4">
        <v>27200</v>
      </c>
      <c r="F1366" s="5">
        <v>351</v>
      </c>
      <c r="G1366" t="b">
        <f>COUNTIF(B:B,B1366)&gt;1</f>
        <v>0</v>
      </c>
      <c r="I1366" t="b">
        <f>COUNTIF(E:E,E1366)&gt;1</f>
        <v>0</v>
      </c>
    </row>
    <row r="1367" spans="1:9" x14ac:dyDescent="0.2">
      <c r="A1367" s="2" t="s">
        <v>10</v>
      </c>
      <c r="B1367" s="3" t="s">
        <v>1443</v>
      </c>
      <c r="C1367" s="4" t="s">
        <v>1253</v>
      </c>
      <c r="D1367" s="4" t="str">
        <f>VLOOKUP(B1367,'local electoral areas'!Q:R,2,FALSE)</f>
        <v>Tuam</v>
      </c>
      <c r="E1367" s="4">
        <v>27201</v>
      </c>
      <c r="F1367" s="5">
        <v>661</v>
      </c>
      <c r="G1367" t="b">
        <f>COUNTIF(B:B,B1367)&gt;1</f>
        <v>0</v>
      </c>
      <c r="I1367" t="b">
        <f>COUNTIF(E:E,E1367)&gt;1</f>
        <v>0</v>
      </c>
    </row>
    <row r="1368" spans="1:9" x14ac:dyDescent="0.2">
      <c r="A1368" s="2" t="s">
        <v>10</v>
      </c>
      <c r="B1368" s="3" t="s">
        <v>1444</v>
      </c>
      <c r="C1368" s="4" t="s">
        <v>1253</v>
      </c>
      <c r="D1368" s="4" t="str">
        <f>VLOOKUP(B1368,'local electoral areas'!Q:R,2,FALSE)</f>
        <v>Tuam</v>
      </c>
      <c r="E1368" s="4">
        <v>27202</v>
      </c>
      <c r="F1368" s="5">
        <v>624</v>
      </c>
      <c r="G1368" t="b">
        <f>COUNTIF(B:B,B1368)&gt;1</f>
        <v>0</v>
      </c>
      <c r="I1368" t="b">
        <f>COUNTIF(E:E,E1368)&gt;1</f>
        <v>0</v>
      </c>
    </row>
    <row r="1369" spans="1:9" x14ac:dyDescent="0.2">
      <c r="A1369" s="2" t="s">
        <v>10</v>
      </c>
      <c r="B1369" s="3" t="s">
        <v>1445</v>
      </c>
      <c r="C1369" s="4" t="s">
        <v>1253</v>
      </c>
      <c r="D1369" s="4" t="str">
        <f>VLOOKUP(B1369,'local electoral areas'!Q:R,2,FALSE)</f>
        <v>Tuam</v>
      </c>
      <c r="E1369" s="4">
        <v>27203</v>
      </c>
      <c r="F1369" s="5">
        <v>730</v>
      </c>
      <c r="G1369" t="b">
        <f>COUNTIF(B:B,B1369)&gt;1</f>
        <v>1</v>
      </c>
      <c r="I1369" t="b">
        <f>COUNTIF(E:E,E1369)&gt;1</f>
        <v>0</v>
      </c>
    </row>
    <row r="1370" spans="1:9" x14ac:dyDescent="0.2">
      <c r="A1370" s="2" t="s">
        <v>10</v>
      </c>
      <c r="B1370" s="3" t="s">
        <v>1446</v>
      </c>
      <c r="C1370" s="4" t="s">
        <v>1253</v>
      </c>
      <c r="D1370" s="4" t="str">
        <f>VLOOKUP(B1370,'local electoral areas'!Q:R,2,FALSE)</f>
        <v>Tuam</v>
      </c>
      <c r="E1370" s="4">
        <v>27204</v>
      </c>
      <c r="F1370" s="5">
        <v>773</v>
      </c>
      <c r="G1370" t="b">
        <f>COUNTIF(B:B,B1370)&gt;1</f>
        <v>0</v>
      </c>
      <c r="I1370" t="b">
        <f>COUNTIF(E:E,E1370)&gt;1</f>
        <v>0</v>
      </c>
    </row>
    <row r="1371" spans="1:9" x14ac:dyDescent="0.2">
      <c r="A1371" s="2" t="s">
        <v>10</v>
      </c>
      <c r="B1371" s="3" t="s">
        <v>1447</v>
      </c>
      <c r="C1371" s="4" t="s">
        <v>1253</v>
      </c>
      <c r="D1371" s="4" t="str">
        <f>VLOOKUP(B1371,'local electoral areas'!Q:R,2,FALSE)</f>
        <v>Tuam</v>
      </c>
      <c r="E1371" s="4">
        <v>27205</v>
      </c>
      <c r="F1371" s="5">
        <v>920</v>
      </c>
      <c r="G1371" t="b">
        <f>COUNTIF(B:B,B1371)&gt;1</f>
        <v>0</v>
      </c>
      <c r="I1371" t="b">
        <f>COUNTIF(E:E,E1371)&gt;1</f>
        <v>0</v>
      </c>
    </row>
    <row r="1372" spans="1:9" x14ac:dyDescent="0.2">
      <c r="A1372" s="2" t="s">
        <v>10</v>
      </c>
      <c r="B1372" s="3" t="s">
        <v>1448</v>
      </c>
      <c r="C1372" s="4" t="s">
        <v>1253</v>
      </c>
      <c r="D1372" s="4" t="str">
        <f>VLOOKUP(B1372,'local electoral areas'!Q:R,2,FALSE)</f>
        <v>Tuam</v>
      </c>
      <c r="E1372" s="4">
        <v>27206</v>
      </c>
      <c r="F1372" s="5">
        <v>1134</v>
      </c>
      <c r="G1372" t="b">
        <f>COUNTIF(B:B,B1372)&gt;1</f>
        <v>0</v>
      </c>
      <c r="I1372" t="b">
        <f>COUNTIF(E:E,E1372)&gt;1</f>
        <v>0</v>
      </c>
    </row>
    <row r="1373" spans="1:9" x14ac:dyDescent="0.2">
      <c r="A1373" s="2" t="s">
        <v>10</v>
      </c>
      <c r="B1373" s="3" t="s">
        <v>1449</v>
      </c>
      <c r="C1373" s="4" t="s">
        <v>1253</v>
      </c>
      <c r="D1373" s="4" t="str">
        <f>VLOOKUP(B1373,'local electoral areas'!Q:R,2,FALSE)</f>
        <v>Tuam</v>
      </c>
      <c r="E1373" s="4">
        <v>27207</v>
      </c>
      <c r="F1373" s="5">
        <v>1163</v>
      </c>
      <c r="G1373" t="b">
        <f>COUNTIF(B:B,B1373)&gt;1</f>
        <v>1</v>
      </c>
      <c r="I1373" t="b">
        <f>COUNTIF(E:E,E1373)&gt;1</f>
        <v>0</v>
      </c>
    </row>
    <row r="1374" spans="1:9" x14ac:dyDescent="0.2">
      <c r="A1374" s="2" t="s">
        <v>10</v>
      </c>
      <c r="B1374" s="3" t="s">
        <v>1450</v>
      </c>
      <c r="C1374" s="4" t="s">
        <v>1253</v>
      </c>
      <c r="D1374" s="4" t="str">
        <f>VLOOKUP(B1374,'local electoral areas'!Q:R,2,FALSE)</f>
        <v>Tuam</v>
      </c>
      <c r="E1374" s="4">
        <v>27208</v>
      </c>
      <c r="F1374" s="5">
        <v>420</v>
      </c>
      <c r="G1374" t="b">
        <f>COUNTIF(B:B,B1374)&gt;1</f>
        <v>0</v>
      </c>
      <c r="I1374" t="b">
        <f>COUNTIF(E:E,E1374)&gt;1</f>
        <v>0</v>
      </c>
    </row>
    <row r="1375" spans="1:9" x14ac:dyDescent="0.2">
      <c r="A1375" s="2" t="s">
        <v>10</v>
      </c>
      <c r="B1375" s="3" t="s">
        <v>1451</v>
      </c>
      <c r="C1375" s="4" t="s">
        <v>1253</v>
      </c>
      <c r="D1375" s="4" t="str">
        <f>VLOOKUP(B1375,'local electoral areas'!Q:R,2,FALSE)</f>
        <v>Tuam</v>
      </c>
      <c r="E1375" s="4">
        <v>27209</v>
      </c>
      <c r="F1375" s="5">
        <v>439</v>
      </c>
      <c r="G1375" t="b">
        <f>COUNTIF(B:B,B1375)&gt;1</f>
        <v>0</v>
      </c>
      <c r="I1375" t="b">
        <f>COUNTIF(E:E,E1375)&gt;1</f>
        <v>0</v>
      </c>
    </row>
    <row r="1376" spans="1:9" x14ac:dyDescent="0.2">
      <c r="A1376" s="2" t="s">
        <v>10</v>
      </c>
      <c r="B1376" s="3" t="s">
        <v>282</v>
      </c>
      <c r="C1376" s="4" t="s">
        <v>1253</v>
      </c>
      <c r="D1376" s="4" t="str">
        <f>VLOOKUP(B1376,'local electoral areas'!Q:R,2,FALSE)</f>
        <v>Tuam</v>
      </c>
      <c r="E1376" s="4">
        <v>27210</v>
      </c>
      <c r="F1376" s="5">
        <v>703</v>
      </c>
      <c r="G1376" t="b">
        <f>COUNTIF(B:B,B1376)&gt;1</f>
        <v>1</v>
      </c>
      <c r="I1376" t="b">
        <f>COUNTIF(E:E,E1376)&gt;1</f>
        <v>0</v>
      </c>
    </row>
    <row r="1377" spans="1:9" x14ac:dyDescent="0.2">
      <c r="A1377" s="2" t="s">
        <v>10</v>
      </c>
      <c r="B1377" s="3" t="s">
        <v>1452</v>
      </c>
      <c r="C1377" s="4" t="s">
        <v>1253</v>
      </c>
      <c r="D1377" s="4" t="str">
        <f>VLOOKUP(B1377,'local electoral areas'!Q:R,2,FALSE)</f>
        <v>Tuam</v>
      </c>
      <c r="E1377" s="4">
        <v>27212</v>
      </c>
      <c r="F1377" s="5">
        <v>701</v>
      </c>
      <c r="G1377" t="b">
        <f>COUNTIF(B:B,B1377)&gt;1</f>
        <v>1</v>
      </c>
      <c r="I1377" t="b">
        <f>COUNTIF(E:E,E1377)&gt;1</f>
        <v>0</v>
      </c>
    </row>
    <row r="1378" spans="1:9" x14ac:dyDescent="0.2">
      <c r="A1378" s="2" t="s">
        <v>10</v>
      </c>
      <c r="B1378" s="3" t="s">
        <v>1453</v>
      </c>
      <c r="C1378" s="4" t="s">
        <v>1253</v>
      </c>
      <c r="D1378" s="4" t="str">
        <f>VLOOKUP(B1378,'local electoral areas'!Q:R,2,FALSE)</f>
        <v>Tuam</v>
      </c>
      <c r="E1378" s="4">
        <v>27214</v>
      </c>
      <c r="F1378" s="5">
        <v>399</v>
      </c>
      <c r="G1378" t="b">
        <f>COUNTIF(B:B,B1378)&gt;1</f>
        <v>0</v>
      </c>
      <c r="I1378" t="b">
        <f>COUNTIF(E:E,E1378)&gt;1</f>
        <v>0</v>
      </c>
    </row>
    <row r="1379" spans="1:9" x14ac:dyDescent="0.2">
      <c r="A1379" s="2" t="s">
        <v>10</v>
      </c>
      <c r="B1379" s="3" t="s">
        <v>1454</v>
      </c>
      <c r="C1379" s="4" t="s">
        <v>1253</v>
      </c>
      <c r="D1379" s="4" t="str">
        <f>VLOOKUP(B1379,'local electoral areas'!Q:R,2,FALSE)</f>
        <v>Tuam</v>
      </c>
      <c r="E1379" s="4">
        <v>27215</v>
      </c>
      <c r="F1379" s="5">
        <v>6590</v>
      </c>
      <c r="G1379" t="b">
        <f>COUNTIF(B:B,B1379)&gt;1</f>
        <v>0</v>
      </c>
      <c r="I1379" t="b">
        <f>COUNTIF(E:E,E1379)&gt;1</f>
        <v>0</v>
      </c>
    </row>
    <row r="1380" spans="1:9" x14ac:dyDescent="0.2">
      <c r="A1380" s="2" t="s">
        <v>10</v>
      </c>
      <c r="B1380" s="3" t="s">
        <v>1455</v>
      </c>
      <c r="C1380" s="4" t="s">
        <v>1253</v>
      </c>
      <c r="D1380" t="str">
        <f>VLOOKUP(B1380,'local electoral areas'!Q:R,2,FALSE)</f>
        <v>Tuam</v>
      </c>
      <c r="E1380" s="4">
        <v>27216</v>
      </c>
      <c r="F1380" s="5">
        <v>3858</v>
      </c>
      <c r="G1380" t="b">
        <f>COUNTIF(B:B,B1380)&gt;1</f>
        <v>0</v>
      </c>
      <c r="I1380" t="b">
        <f>COUNTIF(E:E,E1380)&gt;1</f>
        <v>0</v>
      </c>
    </row>
    <row r="1381" spans="1:9" x14ac:dyDescent="0.2">
      <c r="A1381" s="2" t="s">
        <v>10</v>
      </c>
      <c r="B1381" s="3" t="s">
        <v>1456</v>
      </c>
      <c r="C1381" s="4" t="s">
        <v>1253</v>
      </c>
      <c r="D1381" s="4" t="s">
        <v>1299</v>
      </c>
      <c r="E1381" s="4">
        <v>27042</v>
      </c>
      <c r="F1381" s="5">
        <v>1600</v>
      </c>
      <c r="G1381" t="b">
        <f>COUNTIF(B:B,B1381)&gt;1</f>
        <v>0</v>
      </c>
      <c r="H1381" s="43"/>
      <c r="I1381" s="43" t="b">
        <f>COUNTIF(E:E,E1381)&gt;1</f>
        <v>0</v>
      </c>
    </row>
    <row r="1382" spans="1:9" x14ac:dyDescent="0.2">
      <c r="A1382" s="2" t="s">
        <v>10</v>
      </c>
      <c r="B1382" s="3" t="s">
        <v>1296</v>
      </c>
      <c r="C1382" s="4" t="s">
        <v>1457</v>
      </c>
      <c r="D1382" t="str">
        <f>VLOOKUP(B1382,'local electoral areas'!BW:BX,2,FALSE)</f>
        <v>Galway City West</v>
      </c>
      <c r="E1382" s="4">
        <v>26003</v>
      </c>
      <c r="F1382" s="5">
        <v>16536</v>
      </c>
      <c r="G1382" t="b">
        <f>COUNTIF(B:B,B1382)&gt;1</f>
        <v>1</v>
      </c>
      <c r="H1382" s="43" t="s">
        <v>1254</v>
      </c>
      <c r="I1382" s="43" t="b">
        <f>COUNTIF(E:E,E1382)&gt;1</f>
        <v>0</v>
      </c>
    </row>
    <row r="1383" spans="1:9" x14ac:dyDescent="0.2">
      <c r="A1383" s="2" t="s">
        <v>10</v>
      </c>
      <c r="B1383" s="3" t="s">
        <v>1458</v>
      </c>
      <c r="C1383" s="4" t="s">
        <v>1457</v>
      </c>
      <c r="D1383" t="s">
        <v>1459</v>
      </c>
      <c r="E1383" s="4">
        <v>26004</v>
      </c>
      <c r="F1383" s="5">
        <v>4234</v>
      </c>
      <c r="G1383" t="b">
        <f>COUNTIF(B:B,B1383)&gt;1</f>
        <v>0</v>
      </c>
      <c r="H1383" s="43" t="s">
        <v>1254</v>
      </c>
      <c r="I1383" s="43" t="b">
        <f>COUNTIF(E:E,E1383)&gt;1</f>
        <v>0</v>
      </c>
    </row>
    <row r="1384" spans="1:9" x14ac:dyDescent="0.2">
      <c r="A1384" s="2" t="s">
        <v>10</v>
      </c>
      <c r="B1384" s="3" t="s">
        <v>1460</v>
      </c>
      <c r="C1384" s="4" t="s">
        <v>1457</v>
      </c>
      <c r="D1384" t="s">
        <v>1461</v>
      </c>
      <c r="E1384" s="4">
        <v>26008</v>
      </c>
      <c r="F1384" s="5">
        <v>1466</v>
      </c>
      <c r="G1384" t="b">
        <f>COUNTIF(B:B,B1384)&gt;1</f>
        <v>0</v>
      </c>
      <c r="H1384" s="43" t="s">
        <v>1254</v>
      </c>
      <c r="I1384" s="43" t="b">
        <f>COUNTIF(E:E,E1384)&gt;1</f>
        <v>0</v>
      </c>
    </row>
    <row r="1385" spans="1:9" x14ac:dyDescent="0.2">
      <c r="A1385" s="2" t="s">
        <v>10</v>
      </c>
      <c r="B1385" s="3" t="s">
        <v>1462</v>
      </c>
      <c r="C1385" s="4" t="s">
        <v>1457</v>
      </c>
      <c r="D1385" s="4" t="str">
        <f>VLOOKUP(B1385,'local electoral areas'!BW:BX,2,FALSE)</f>
        <v>Galway City East</v>
      </c>
      <c r="E1385" s="4">
        <v>26002</v>
      </c>
      <c r="F1385" s="5">
        <v>947</v>
      </c>
      <c r="G1385" t="b">
        <f>COUNTIF(B:B,B1385)&gt;1</f>
        <v>0</v>
      </c>
      <c r="H1385" s="43" t="s">
        <v>1254</v>
      </c>
      <c r="I1385" s="43" t="b">
        <f>COUNTIF(E:E,E1385)&gt;1</f>
        <v>0</v>
      </c>
    </row>
    <row r="1386" spans="1:9" x14ac:dyDescent="0.2">
      <c r="A1386" s="2" t="s">
        <v>10</v>
      </c>
      <c r="B1386" s="3" t="s">
        <v>1463</v>
      </c>
      <c r="C1386" s="4" t="s">
        <v>1457</v>
      </c>
      <c r="D1386" s="4" t="str">
        <f>VLOOKUP(B1386,'local electoral areas'!BW:BX,2,FALSE)</f>
        <v>Galway City East</v>
      </c>
      <c r="E1386" s="4">
        <v>26001</v>
      </c>
      <c r="F1386" s="5">
        <v>13217</v>
      </c>
      <c r="G1386" t="b">
        <f>COUNTIF(B:B,B1386)&gt;1</f>
        <v>0</v>
      </c>
      <c r="H1386" s="43" t="s">
        <v>1254</v>
      </c>
      <c r="I1386" s="43" t="b">
        <f>COUNTIF(E:E,E1386)&gt;1</f>
        <v>0</v>
      </c>
    </row>
    <row r="1387" spans="1:9" x14ac:dyDescent="0.2">
      <c r="A1387" s="2" t="s">
        <v>10</v>
      </c>
      <c r="B1387" s="3" t="s">
        <v>1464</v>
      </c>
      <c r="C1387" s="4" t="s">
        <v>1457</v>
      </c>
      <c r="D1387" s="4" t="str">
        <f>VLOOKUP(B1387,'local electoral areas'!BW:BX,2,FALSE)</f>
        <v>Galway City Central</v>
      </c>
      <c r="E1387" s="4">
        <v>26005</v>
      </c>
      <c r="F1387" s="5">
        <v>2733</v>
      </c>
      <c r="G1387" t="b">
        <f>COUNTIF(B:B,B1387)&gt;1</f>
        <v>0</v>
      </c>
      <c r="H1387" s="43" t="s">
        <v>1254</v>
      </c>
      <c r="I1387" s="43" t="b">
        <f>COUNTIF(E:E,E1387)&gt;1</f>
        <v>0</v>
      </c>
    </row>
    <row r="1388" spans="1:9" x14ac:dyDescent="0.2">
      <c r="A1388" s="2" t="s">
        <v>10</v>
      </c>
      <c r="B1388" s="3" t="s">
        <v>336</v>
      </c>
      <c r="C1388" s="4" t="s">
        <v>1457</v>
      </c>
      <c r="D1388" t="str">
        <f>VLOOKUP(B1388,'local electoral areas'!BW:BX,2,FALSE)</f>
        <v>Galway City Central</v>
      </c>
      <c r="E1388" s="4">
        <v>26006</v>
      </c>
      <c r="F1388" s="5">
        <v>4573</v>
      </c>
      <c r="G1388" t="b">
        <f>COUNTIF(B:B,B1388)&gt;1</f>
        <v>1</v>
      </c>
      <c r="H1388" s="43" t="s">
        <v>1254</v>
      </c>
      <c r="I1388" s="43" t="b">
        <f>COUNTIF(E:E,E1388)&gt;1</f>
        <v>0</v>
      </c>
    </row>
    <row r="1389" spans="1:9" x14ac:dyDescent="0.2">
      <c r="A1389" s="2" t="s">
        <v>10</v>
      </c>
      <c r="B1389" s="3" t="s">
        <v>1465</v>
      </c>
      <c r="C1389" s="4" t="s">
        <v>1457</v>
      </c>
      <c r="D1389" s="4" t="str">
        <f>VLOOKUP(B1389,'local electoral areas'!BW:BX,2,FALSE)</f>
        <v>Galway City Central</v>
      </c>
      <c r="E1389" s="4">
        <v>26007</v>
      </c>
      <c r="F1389" s="5">
        <v>4244</v>
      </c>
      <c r="G1389" t="b">
        <f>COUNTIF(B:B,B1389)&gt;1</f>
        <v>0</v>
      </c>
      <c r="H1389" s="43" t="s">
        <v>1254</v>
      </c>
      <c r="I1389" s="43" t="b">
        <f>COUNTIF(E:E,E1389)&gt;1</f>
        <v>0</v>
      </c>
    </row>
    <row r="1390" spans="1:9" x14ac:dyDescent="0.2">
      <c r="A1390" s="2" t="s">
        <v>10</v>
      </c>
      <c r="B1390" s="3" t="s">
        <v>1466</v>
      </c>
      <c r="C1390" s="4" t="s">
        <v>1457</v>
      </c>
      <c r="D1390" s="4" t="str">
        <f>VLOOKUP(B1390,'local electoral areas'!BW:BX,2,FALSE)</f>
        <v>Galway City East</v>
      </c>
      <c r="E1390" s="4">
        <v>26009</v>
      </c>
      <c r="F1390" s="5">
        <v>886</v>
      </c>
      <c r="G1390" t="b">
        <f>COUNTIF(B:B,B1390)&gt;1</f>
        <v>0</v>
      </c>
      <c r="H1390" s="43" t="s">
        <v>1254</v>
      </c>
      <c r="I1390" s="43" t="b">
        <f>COUNTIF(E:E,E1390)&gt;1</f>
        <v>0</v>
      </c>
    </row>
    <row r="1391" spans="1:9" x14ac:dyDescent="0.2">
      <c r="A1391" s="2" t="s">
        <v>10</v>
      </c>
      <c r="B1391" s="3" t="s">
        <v>1467</v>
      </c>
      <c r="C1391" s="4" t="s">
        <v>1457</v>
      </c>
      <c r="D1391" s="4" t="str">
        <f>VLOOKUP(B1391,'local electoral areas'!BW:BX,2,FALSE)</f>
        <v>Galway City East</v>
      </c>
      <c r="E1391" s="4">
        <v>26011</v>
      </c>
      <c r="F1391" s="5">
        <v>2276</v>
      </c>
      <c r="G1391" t="b">
        <f>COUNTIF(B:B,B1391)&gt;1</f>
        <v>0</v>
      </c>
      <c r="H1391" s="43" t="s">
        <v>1254</v>
      </c>
      <c r="I1391" s="43" t="b">
        <f>COUNTIF(E:E,E1391)&gt;1</f>
        <v>0</v>
      </c>
    </row>
    <row r="1392" spans="1:9" x14ac:dyDescent="0.2">
      <c r="A1392" s="2" t="s">
        <v>10</v>
      </c>
      <c r="B1392" s="3" t="s">
        <v>1468</v>
      </c>
      <c r="C1392" s="4" t="s">
        <v>1457</v>
      </c>
      <c r="D1392" s="4" t="str">
        <f>VLOOKUP(B1392,'local electoral areas'!BW:BX,2,FALSE)</f>
        <v>Galway City Central</v>
      </c>
      <c r="E1392" s="4">
        <v>26010</v>
      </c>
      <c r="F1392" s="5">
        <v>5390</v>
      </c>
      <c r="G1392" t="b">
        <f>COUNTIF(B:B,B1392)&gt;1</f>
        <v>0</v>
      </c>
      <c r="H1392" s="43" t="s">
        <v>1254</v>
      </c>
      <c r="I1392" s="43" t="b">
        <f>COUNTIF(E:E,E1392)&gt;1</f>
        <v>0</v>
      </c>
    </row>
    <row r="1393" spans="1:9" x14ac:dyDescent="0.2">
      <c r="A1393" s="2" t="s">
        <v>10</v>
      </c>
      <c r="B1393" s="3" t="s">
        <v>1469</v>
      </c>
      <c r="C1393" s="4" t="s">
        <v>1457</v>
      </c>
      <c r="D1393" s="4" t="str">
        <f>VLOOKUP(B1393,'local electoral areas'!BW:BX,2,FALSE)</f>
        <v>Galway City East</v>
      </c>
      <c r="E1393" s="4">
        <v>26012</v>
      </c>
      <c r="F1393" s="5">
        <v>2949</v>
      </c>
      <c r="G1393" t="b">
        <f>COUNTIF(B:B,B1393)&gt;1</f>
        <v>0</v>
      </c>
      <c r="H1393" s="43" t="s">
        <v>1254</v>
      </c>
      <c r="I1393" s="43" t="b">
        <f>COUNTIF(E:E,E1393)&gt;1</f>
        <v>0</v>
      </c>
    </row>
    <row r="1394" spans="1:9" x14ac:dyDescent="0.2">
      <c r="A1394" s="2" t="s">
        <v>10</v>
      </c>
      <c r="B1394" s="3" t="s">
        <v>1124</v>
      </c>
      <c r="C1394" s="4" t="s">
        <v>1457</v>
      </c>
      <c r="D1394" s="4" t="str">
        <f>VLOOKUP(B1394,'local electoral areas'!BW:BX,2,FALSE)</f>
        <v>Galway City Central</v>
      </c>
      <c r="E1394" s="4">
        <v>26013</v>
      </c>
      <c r="F1394" s="5">
        <v>1971</v>
      </c>
      <c r="G1394" t="b">
        <f>COUNTIF(B:B,B1394)&gt;1</f>
        <v>1</v>
      </c>
      <c r="H1394" s="43" t="s">
        <v>1254</v>
      </c>
      <c r="I1394" s="43" t="b">
        <f>COUNTIF(E:E,E1394)&gt;1</f>
        <v>0</v>
      </c>
    </row>
    <row r="1395" spans="1:9" x14ac:dyDescent="0.2">
      <c r="A1395" s="2" t="s">
        <v>10</v>
      </c>
      <c r="B1395" s="3" t="s">
        <v>1470</v>
      </c>
      <c r="C1395" s="4" t="s">
        <v>1457</v>
      </c>
      <c r="D1395" s="4" t="str">
        <f>VLOOKUP(B1395,'local electoral areas'!BW:BX,2,FALSE)</f>
        <v>Galway City Central</v>
      </c>
      <c r="E1395" s="4">
        <v>26014</v>
      </c>
      <c r="F1395" s="5">
        <v>1732</v>
      </c>
      <c r="G1395" t="b">
        <f>COUNTIF(B:B,B1395)&gt;1</f>
        <v>0</v>
      </c>
      <c r="H1395" s="43" t="s">
        <v>1254</v>
      </c>
      <c r="I1395" s="43" t="b">
        <f>COUNTIF(E:E,E1395)&gt;1</f>
        <v>0</v>
      </c>
    </row>
    <row r="1396" spans="1:9" x14ac:dyDescent="0.2">
      <c r="A1396" s="2" t="s">
        <v>10</v>
      </c>
      <c r="B1396" t="s">
        <v>1471</v>
      </c>
      <c r="C1396" s="4" t="s">
        <v>1457</v>
      </c>
      <c r="D1396" s="4" t="str">
        <f>VLOOKUP(B1396,'local electoral areas'!BW:BX,2,FALSE)</f>
        <v>Galway City Central</v>
      </c>
      <c r="E1396" s="4">
        <v>26018</v>
      </c>
      <c r="F1396" s="5">
        <v>3112</v>
      </c>
      <c r="G1396" t="b">
        <f>COUNTIF(B:B,B1396)&gt;1</f>
        <v>0</v>
      </c>
      <c r="H1396" s="43" t="s">
        <v>1254</v>
      </c>
      <c r="I1396" s="43" t="b">
        <f>COUNTIF(E:E,E1396)&gt;1</f>
        <v>0</v>
      </c>
    </row>
    <row r="1397" spans="1:9" x14ac:dyDescent="0.2">
      <c r="A1397" s="2" t="s">
        <v>10</v>
      </c>
      <c r="B1397" s="3" t="s">
        <v>1472</v>
      </c>
      <c r="C1397" s="4" t="s">
        <v>1457</v>
      </c>
      <c r="D1397" s="4" t="str">
        <f>VLOOKUP(B1397,'local electoral areas'!BW:BX,2,FALSE)</f>
        <v>Galway City Central</v>
      </c>
      <c r="E1397" s="4">
        <v>26015</v>
      </c>
      <c r="F1397" s="5">
        <v>3493</v>
      </c>
      <c r="G1397" t="b">
        <f>COUNTIF(B:B,B1397)&gt;1</f>
        <v>0</v>
      </c>
      <c r="H1397" s="43" t="s">
        <v>1254</v>
      </c>
      <c r="I1397" s="43" t="b">
        <f>COUNTIF(E:E,E1397)&gt;1</f>
        <v>0</v>
      </c>
    </row>
    <row r="1398" spans="1:9" x14ac:dyDescent="0.2">
      <c r="A1398" s="2" t="s">
        <v>10</v>
      </c>
      <c r="B1398" s="3" t="s">
        <v>1473</v>
      </c>
      <c r="C1398" s="4" t="s">
        <v>1457</v>
      </c>
      <c r="D1398" s="4" t="str">
        <f>VLOOKUP(B1398,'local electoral areas'!BW:BX,2,FALSE)</f>
        <v>Galway City East</v>
      </c>
      <c r="E1398" s="4">
        <v>26016</v>
      </c>
      <c r="F1398" s="5">
        <v>1440</v>
      </c>
      <c r="G1398" t="b">
        <f>COUNTIF(B:B,B1398)&gt;1</f>
        <v>0</v>
      </c>
      <c r="H1398" s="43" t="s">
        <v>1254</v>
      </c>
      <c r="I1398" s="43" t="b">
        <f>COUNTIF(E:E,E1398)&gt;1</f>
        <v>0</v>
      </c>
    </row>
    <row r="1399" spans="1:9" x14ac:dyDescent="0.2">
      <c r="A1399" s="2" t="s">
        <v>10</v>
      </c>
      <c r="B1399" s="3" t="s">
        <v>1474</v>
      </c>
      <c r="C1399" s="4" t="s">
        <v>1457</v>
      </c>
      <c r="D1399" s="4" t="str">
        <f>VLOOKUP(B1399,'local electoral areas'!BW:BX,2,FALSE)</f>
        <v>Galway City West</v>
      </c>
      <c r="E1399" s="4">
        <v>26017</v>
      </c>
      <c r="F1399" s="5">
        <v>1825</v>
      </c>
      <c r="G1399" t="b">
        <f>COUNTIF(B:B,B1399)&gt;1</f>
        <v>0</v>
      </c>
      <c r="H1399" s="43" t="s">
        <v>1254</v>
      </c>
      <c r="I1399" s="43" t="b">
        <f>COUNTIF(E:E,E1399)&gt;1</f>
        <v>0</v>
      </c>
    </row>
    <row r="1400" spans="1:9" x14ac:dyDescent="0.2">
      <c r="A1400" s="2" t="s">
        <v>10</v>
      </c>
      <c r="B1400" s="3" t="s">
        <v>1475</v>
      </c>
      <c r="C1400" s="4" t="s">
        <v>1457</v>
      </c>
      <c r="D1400" s="4" t="str">
        <f>VLOOKUP(B1400,'local electoral areas'!BW:BX,2,FALSE)</f>
        <v>Galway City West</v>
      </c>
      <c r="E1400" s="4">
        <v>26019</v>
      </c>
      <c r="F1400" s="5">
        <v>3555</v>
      </c>
      <c r="G1400" t="b">
        <f>COUNTIF(B:B,B1400)&gt;1</f>
        <v>0</v>
      </c>
      <c r="H1400" s="43" t="s">
        <v>1254</v>
      </c>
      <c r="I1400" s="43" t="b">
        <f>COUNTIF(E:E,E1400)&gt;1</f>
        <v>0</v>
      </c>
    </row>
    <row r="1401" spans="1:9" x14ac:dyDescent="0.2">
      <c r="A1401" s="2" t="s">
        <v>10</v>
      </c>
      <c r="B1401" s="3" t="s">
        <v>1476</v>
      </c>
      <c r="C1401" s="4" t="s">
        <v>1457</v>
      </c>
      <c r="D1401" s="4" t="str">
        <f>VLOOKUP(B1401,'local electoral areas'!BW:BX,2,FALSE)</f>
        <v>Galway City Central</v>
      </c>
      <c r="E1401" s="4">
        <v>26020</v>
      </c>
      <c r="F1401" s="5">
        <v>1997</v>
      </c>
      <c r="G1401" t="b">
        <f>COUNTIF(B:B,B1401)&gt;1</f>
        <v>0</v>
      </c>
      <c r="H1401" s="43" t="s">
        <v>1254</v>
      </c>
      <c r="I1401" s="43" t="b">
        <f>COUNTIF(E:E,E1401)&gt;1</f>
        <v>0</v>
      </c>
    </row>
    <row r="1402" spans="1:9" x14ac:dyDescent="0.2">
      <c r="A1402" s="2" t="s">
        <v>10</v>
      </c>
      <c r="B1402" s="3" t="s">
        <v>1477</v>
      </c>
      <c r="C1402" s="4" t="s">
        <v>1457</v>
      </c>
      <c r="D1402" s="4" t="str">
        <f>VLOOKUP(B1402,'local electoral areas'!BW:BX,2,FALSE)</f>
        <v>Galway City West</v>
      </c>
      <c r="E1402" s="4">
        <v>26021</v>
      </c>
      <c r="F1402" s="5">
        <v>3029</v>
      </c>
      <c r="G1402" t="b">
        <f>COUNTIF(B:B,B1402)&gt;1</f>
        <v>0</v>
      </c>
      <c r="H1402" s="43" t="s">
        <v>1254</v>
      </c>
      <c r="I1402" s="43" t="b">
        <f>COUNTIF(E:E,E1402)&gt;1</f>
        <v>0</v>
      </c>
    </row>
    <row r="1403" spans="1:9" x14ac:dyDescent="0.2">
      <c r="A1403" s="2" t="s">
        <v>10</v>
      </c>
      <c r="B1403" s="3" t="s">
        <v>1478</v>
      </c>
      <c r="C1403" s="4" t="s">
        <v>1457</v>
      </c>
      <c r="D1403" s="4" t="str">
        <f>VLOOKUP(B1403,'local electoral areas'!BW:BX,2,FALSE)</f>
        <v>Galway City East</v>
      </c>
      <c r="E1403" s="4">
        <v>26022</v>
      </c>
      <c r="F1403" s="5">
        <v>1851</v>
      </c>
      <c r="G1403" t="b">
        <f>COUNTIF(B:B,B1403)&gt;1</f>
        <v>0</v>
      </c>
      <c r="H1403" s="43" t="s">
        <v>1254</v>
      </c>
      <c r="I1403" s="43" t="b">
        <f>COUNTIF(E:E,E1403)&gt;1</f>
        <v>0</v>
      </c>
    </row>
    <row r="1404" spans="1:9" x14ac:dyDescent="0.2">
      <c r="A1404" s="2" t="s">
        <v>10</v>
      </c>
      <c r="B1404" s="3" t="s">
        <v>1479</v>
      </c>
      <c r="C1404" s="4" t="s">
        <v>1480</v>
      </c>
      <c r="D1404" s="4" t="str">
        <f>VLOOKUP(B1404,'local electoral areas'!G:H,2,FALSE)</f>
        <v>Listowel</v>
      </c>
      <c r="E1404" s="4">
        <v>19128</v>
      </c>
      <c r="F1404" s="5">
        <v>1239</v>
      </c>
      <c r="G1404" t="b">
        <f>COUNTIF(B:B,B1404)&gt;1</f>
        <v>0</v>
      </c>
      <c r="H1404" s="41" t="s">
        <v>1481</v>
      </c>
      <c r="I1404" s="41" t="b">
        <f>COUNTIF(E:E,E1404)&gt;1</f>
        <v>0</v>
      </c>
    </row>
    <row r="1405" spans="1:9" x14ac:dyDescent="0.2">
      <c r="A1405" s="2" t="s">
        <v>10</v>
      </c>
      <c r="B1405" s="3" t="s">
        <v>1482</v>
      </c>
      <c r="C1405" s="4" t="s">
        <v>1480</v>
      </c>
      <c r="D1405" s="4" t="str">
        <f>VLOOKUP(B1405,'local electoral areas'!G:H,2,FALSE)</f>
        <v>Killarney</v>
      </c>
      <c r="E1405" s="4">
        <v>19062</v>
      </c>
      <c r="F1405" s="5">
        <v>871</v>
      </c>
      <c r="G1405" t="b">
        <f>COUNTIF(B:B,B1405)&gt;1</f>
        <v>0</v>
      </c>
      <c r="H1405" s="41" t="s">
        <v>1481</v>
      </c>
      <c r="I1405" s="41" t="b">
        <f>COUNTIF(E:E,E1405)&gt;1</f>
        <v>0</v>
      </c>
    </row>
    <row r="1406" spans="1:9" x14ac:dyDescent="0.2">
      <c r="A1406" s="2" t="s">
        <v>10</v>
      </c>
      <c r="B1406" s="3" t="s">
        <v>453</v>
      </c>
      <c r="C1406" s="4" t="s">
        <v>1480</v>
      </c>
      <c r="D1406" s="4" t="str">
        <f>VLOOKUP(B1406,'local electoral areas'!G:H,2,FALSE)</f>
        <v>Killarney</v>
      </c>
      <c r="E1406" s="4">
        <v>19063</v>
      </c>
      <c r="F1406" s="5">
        <v>519</v>
      </c>
      <c r="G1406" t="b">
        <f>COUNTIF(B:B,B1406)&gt;1</f>
        <v>1</v>
      </c>
      <c r="H1406" s="41" t="s">
        <v>1481</v>
      </c>
      <c r="I1406" s="41" t="b">
        <f>COUNTIF(E:E,E1406)&gt;1</f>
        <v>0</v>
      </c>
    </row>
    <row r="1407" spans="1:9" x14ac:dyDescent="0.2">
      <c r="A1407" s="2" t="s">
        <v>10</v>
      </c>
      <c r="B1407" s="3" t="s">
        <v>1483</v>
      </c>
      <c r="C1407" s="4" t="s">
        <v>1480</v>
      </c>
      <c r="D1407" s="4" t="str">
        <f>VLOOKUP(B1407,'local electoral areas'!G:H,2,FALSE)</f>
        <v>Kenmare</v>
      </c>
      <c r="E1407" s="4">
        <v>19006</v>
      </c>
      <c r="F1407" s="5">
        <v>105</v>
      </c>
      <c r="G1407" t="b">
        <f>COUNTIF(B:B,B1407)&gt;1</f>
        <v>0</v>
      </c>
      <c r="H1407" s="41" t="s">
        <v>1481</v>
      </c>
      <c r="I1407" s="41" t="b">
        <f>COUNTIF(E:E,E1407)&gt;1</f>
        <v>0</v>
      </c>
    </row>
    <row r="1408" spans="1:9" x14ac:dyDescent="0.2">
      <c r="A1408" s="2" t="s">
        <v>10</v>
      </c>
      <c r="B1408" s="3" t="s">
        <v>1484</v>
      </c>
      <c r="C1408" s="4" t="s">
        <v>1480</v>
      </c>
      <c r="D1408" s="4" t="str">
        <f>VLOOKUP(B1408,'local electoral areas'!G:H,2,FALSE)</f>
        <v>An Daingean</v>
      </c>
      <c r="E1408" s="4">
        <v>19027</v>
      </c>
      <c r="F1408" s="5">
        <v>125</v>
      </c>
      <c r="G1408" t="b">
        <f>COUNTIF(B:B,B1408)&gt;1</f>
        <v>0</v>
      </c>
      <c r="H1408" s="41" t="s">
        <v>1481</v>
      </c>
      <c r="I1408" s="41" t="b">
        <f>COUNTIF(E:E,E1408)&gt;1</f>
        <v>0</v>
      </c>
    </row>
    <row r="1409" spans="1:9" x14ac:dyDescent="0.2">
      <c r="A1409" s="2" t="s">
        <v>10</v>
      </c>
      <c r="B1409" s="3" t="s">
        <v>845</v>
      </c>
      <c r="C1409" s="4" t="s">
        <v>1480</v>
      </c>
      <c r="D1409" s="4" t="str">
        <f>VLOOKUP(B1409,'local electoral areas'!G:H,2,FALSE)</f>
        <v>An Daingean</v>
      </c>
      <c r="E1409" s="4">
        <v>19031</v>
      </c>
      <c r="F1409" s="5">
        <v>250</v>
      </c>
      <c r="G1409" t="b">
        <f>COUNTIF(B:B,B1409)&gt;1</f>
        <v>1</v>
      </c>
      <c r="H1409" s="41" t="s">
        <v>1481</v>
      </c>
      <c r="I1409" s="41" t="b">
        <f>COUNTIF(E:E,E1409)&gt;1</f>
        <v>0</v>
      </c>
    </row>
    <row r="1410" spans="1:9" x14ac:dyDescent="0.2">
      <c r="A1410" s="2" t="s">
        <v>10</v>
      </c>
      <c r="B1410" s="3" t="s">
        <v>1485</v>
      </c>
      <c r="C1410" s="4" t="s">
        <v>1480</v>
      </c>
      <c r="D1410" s="4" t="str">
        <f>VLOOKUP(B1410,'local electoral areas'!G:H,2,FALSE)</f>
        <v>An Daingean</v>
      </c>
      <c r="E1410" s="4">
        <v>19033</v>
      </c>
      <c r="F1410" s="5">
        <v>1649</v>
      </c>
      <c r="G1410" t="b">
        <f>COUNTIF(B:B,B1410)&gt;1</f>
        <v>0</v>
      </c>
      <c r="H1410" s="41" t="s">
        <v>1481</v>
      </c>
      <c r="I1410" s="41" t="b">
        <f>COUNTIF(E:E,E1410)&gt;1</f>
        <v>0</v>
      </c>
    </row>
    <row r="1411" spans="1:9" x14ac:dyDescent="0.2">
      <c r="A1411" s="2" t="s">
        <v>10</v>
      </c>
      <c r="B1411" s="3" t="s">
        <v>1486</v>
      </c>
      <c r="C1411" s="4" t="s">
        <v>1480</v>
      </c>
      <c r="D1411" s="4" t="str">
        <f>VLOOKUP(B1411,'local electoral areas'!G:H,2,FALSE)</f>
        <v>An Daingean</v>
      </c>
      <c r="E1411" s="4">
        <v>19043</v>
      </c>
      <c r="F1411" s="5">
        <v>441</v>
      </c>
      <c r="G1411" t="b">
        <f>COUNTIF(B:B,B1411)&gt;1</f>
        <v>0</v>
      </c>
      <c r="H1411" s="41" t="s">
        <v>1481</v>
      </c>
      <c r="I1411" s="41" t="b">
        <f>COUNTIF(E:E,E1411)&gt;1</f>
        <v>0</v>
      </c>
    </row>
    <row r="1412" spans="1:9" x14ac:dyDescent="0.2">
      <c r="A1412" s="2" t="s">
        <v>10</v>
      </c>
      <c r="B1412" s="3" t="s">
        <v>1487</v>
      </c>
      <c r="C1412" s="4" t="s">
        <v>1480</v>
      </c>
      <c r="D1412" s="4" t="str">
        <f>VLOOKUP(B1412,'local electoral areas'!G:H,2,FALSE)</f>
        <v>An Daingean</v>
      </c>
      <c r="E1412" s="4">
        <v>19044</v>
      </c>
      <c r="F1412" s="5">
        <v>226</v>
      </c>
      <c r="G1412" t="b">
        <f>COUNTIF(B:B,B1412)&gt;1</f>
        <v>0</v>
      </c>
      <c r="H1412" s="41" t="s">
        <v>1481</v>
      </c>
      <c r="I1412" s="41" t="b">
        <f>COUNTIF(E:E,E1412)&gt;1</f>
        <v>0</v>
      </c>
    </row>
    <row r="1413" spans="1:9" x14ac:dyDescent="0.2">
      <c r="A1413" s="2" t="s">
        <v>10</v>
      </c>
      <c r="B1413" s="3" t="s">
        <v>1488</v>
      </c>
      <c r="C1413" s="4" t="s">
        <v>1480</v>
      </c>
      <c r="D1413" s="4" t="str">
        <f>VLOOKUP(B1413,'local electoral areas'!G:H,2,FALSE)</f>
        <v>Kenmare</v>
      </c>
      <c r="E1413" s="4">
        <v>19015</v>
      </c>
      <c r="F1413" s="5">
        <v>961</v>
      </c>
      <c r="G1413" t="b">
        <f>COUNTIF(B:B,B1413)&gt;1</f>
        <v>0</v>
      </c>
      <c r="H1413" s="41" t="s">
        <v>1481</v>
      </c>
      <c r="I1413" s="41" t="b">
        <f>COUNTIF(E:E,E1413)&gt;1</f>
        <v>0</v>
      </c>
    </row>
    <row r="1414" spans="1:9" x14ac:dyDescent="0.2">
      <c r="A1414" s="2" t="s">
        <v>10</v>
      </c>
      <c r="B1414" s="3" t="s">
        <v>1489</v>
      </c>
      <c r="C1414" s="4" t="s">
        <v>1480</v>
      </c>
      <c r="D1414" s="4" t="str">
        <f>VLOOKUP(B1414,'local electoral areas'!G:H,2,FALSE)</f>
        <v>Castleisland</v>
      </c>
      <c r="E1414" s="4">
        <v>19129</v>
      </c>
      <c r="F1414" s="5">
        <v>1652</v>
      </c>
      <c r="G1414" t="b">
        <f>COUNTIF(B:B,B1414)&gt;1</f>
        <v>0</v>
      </c>
      <c r="H1414" s="41" t="s">
        <v>1481</v>
      </c>
      <c r="I1414" s="41" t="b">
        <f>COUNTIF(E:E,E1414)&gt;1</f>
        <v>0</v>
      </c>
    </row>
    <row r="1415" spans="1:9" x14ac:dyDescent="0.2">
      <c r="A1415" s="2" t="s">
        <v>10</v>
      </c>
      <c r="B1415" s="3" t="s">
        <v>457</v>
      </c>
      <c r="C1415" s="4" t="s">
        <v>1480</v>
      </c>
      <c r="D1415" s="4" t="str">
        <f>VLOOKUP(B1415,'local electoral areas'!G:H,2,FALSE)</f>
        <v>Listowel</v>
      </c>
      <c r="E1415" s="4">
        <v>19093</v>
      </c>
      <c r="F1415" s="5">
        <v>679</v>
      </c>
      <c r="G1415" t="b">
        <f>COUNTIF(B:B,B1415)&gt;1</f>
        <v>1</v>
      </c>
      <c r="H1415" s="41" t="s">
        <v>1481</v>
      </c>
      <c r="I1415" s="41" t="b">
        <f>COUNTIF(E:E,E1415)&gt;1</f>
        <v>0</v>
      </c>
    </row>
    <row r="1416" spans="1:9" x14ac:dyDescent="0.2">
      <c r="A1416" s="2" t="s">
        <v>10</v>
      </c>
      <c r="B1416" s="3" t="s">
        <v>1490</v>
      </c>
      <c r="C1416" s="4" t="s">
        <v>1480</v>
      </c>
      <c r="D1416" s="4" t="str">
        <f>VLOOKUP(B1416,'local electoral areas'!G:H,2,FALSE)</f>
        <v>Kenmare</v>
      </c>
      <c r="E1416" s="4">
        <v>19046</v>
      </c>
      <c r="F1416" s="5">
        <v>193</v>
      </c>
      <c r="G1416" t="b">
        <f>COUNTIF(B:B,B1416)&gt;1</f>
        <v>0</v>
      </c>
      <c r="H1416" s="41" t="s">
        <v>1481</v>
      </c>
      <c r="I1416" s="41" t="b">
        <f>COUNTIF(E:E,E1416)&gt;1</f>
        <v>0</v>
      </c>
    </row>
    <row r="1417" spans="1:9" x14ac:dyDescent="0.2">
      <c r="A1417" s="2" t="s">
        <v>10</v>
      </c>
      <c r="B1417" s="3" t="s">
        <v>1491</v>
      </c>
      <c r="C1417" s="4" t="s">
        <v>1480</v>
      </c>
      <c r="D1417" s="4" t="str">
        <f>VLOOKUP(B1417,'local electoral areas'!G:H,2,FALSE)</f>
        <v>Tralee</v>
      </c>
      <c r="E1417" s="4">
        <v>19130</v>
      </c>
      <c r="F1417" s="5">
        <v>1087</v>
      </c>
      <c r="G1417" t="b">
        <f>COUNTIF(B:B,B1417)&gt;1</f>
        <v>0</v>
      </c>
      <c r="H1417" s="41" t="s">
        <v>1481</v>
      </c>
      <c r="I1417" s="41" t="b">
        <f>COUNTIF(E:E,E1417)&gt;1</f>
        <v>0</v>
      </c>
    </row>
    <row r="1418" spans="1:9" x14ac:dyDescent="0.2">
      <c r="A1418" s="2" t="s">
        <v>10</v>
      </c>
      <c r="B1418" s="3" t="s">
        <v>1492</v>
      </c>
      <c r="C1418" s="4" t="s">
        <v>1480</v>
      </c>
      <c r="D1418" s="4" t="str">
        <f>VLOOKUP(B1418,'local electoral areas'!G:H,2,FALSE)</f>
        <v>Listowel</v>
      </c>
      <c r="E1418" s="4">
        <v>19094</v>
      </c>
      <c r="F1418" s="5">
        <v>495</v>
      </c>
      <c r="G1418" t="b">
        <f>COUNTIF(B:B,B1418)&gt;1</f>
        <v>0</v>
      </c>
      <c r="H1418" s="41" t="s">
        <v>1481</v>
      </c>
      <c r="I1418" s="41" t="b">
        <f>COUNTIF(E:E,E1418)&gt;1</f>
        <v>0</v>
      </c>
    </row>
    <row r="1419" spans="1:9" x14ac:dyDescent="0.2">
      <c r="A1419" s="2" t="s">
        <v>10</v>
      </c>
      <c r="B1419" s="3" t="s">
        <v>1493</v>
      </c>
      <c r="C1419" s="4" t="s">
        <v>1480</v>
      </c>
      <c r="D1419" s="4" t="str">
        <f>VLOOKUP(B1419,'local electoral areas'!G:H,2,FALSE)</f>
        <v>Kenmare</v>
      </c>
      <c r="E1419" s="4">
        <v>19005</v>
      </c>
      <c r="F1419" s="5">
        <v>410</v>
      </c>
      <c r="G1419" t="b">
        <f>COUNTIF(B:B,B1419)&gt;1</f>
        <v>0</v>
      </c>
      <c r="H1419" s="41" t="s">
        <v>1481</v>
      </c>
      <c r="I1419" s="41" t="b">
        <f>COUNTIF(E:E,E1419)&gt;1</f>
        <v>0</v>
      </c>
    </row>
    <row r="1420" spans="1:9" x14ac:dyDescent="0.2">
      <c r="A1420" s="2" t="s">
        <v>10</v>
      </c>
      <c r="B1420" s="3" t="s">
        <v>1494</v>
      </c>
      <c r="C1420" s="4" t="s">
        <v>1480</v>
      </c>
      <c r="D1420" s="4" t="str">
        <f>VLOOKUP(B1420,'local electoral areas'!G:H,2,FALSE)</f>
        <v>Listowel</v>
      </c>
      <c r="E1420" s="4">
        <v>19095</v>
      </c>
      <c r="F1420" s="5">
        <v>450</v>
      </c>
      <c r="G1420" t="b">
        <f>COUNTIF(B:B,B1420)&gt;1</f>
        <v>0</v>
      </c>
      <c r="H1420" s="41" t="s">
        <v>1481</v>
      </c>
      <c r="I1420" s="41" t="b">
        <f>COUNTIF(E:E,E1420)&gt;1</f>
        <v>0</v>
      </c>
    </row>
    <row r="1421" spans="1:9" x14ac:dyDescent="0.2">
      <c r="A1421" s="2" t="s">
        <v>10</v>
      </c>
      <c r="B1421" s="3" t="s">
        <v>1495</v>
      </c>
      <c r="C1421" s="4" t="s">
        <v>1480</v>
      </c>
      <c r="D1421" s="4" t="str">
        <f>VLOOKUP(B1421,'local electoral areas'!G:H,2,FALSE)</f>
        <v>An Daingean</v>
      </c>
      <c r="E1421" s="4">
        <v>19026</v>
      </c>
      <c r="F1421" s="5">
        <v>581</v>
      </c>
      <c r="G1421" t="b">
        <f>COUNTIF(B:B,B1421)&gt;1</f>
        <v>0</v>
      </c>
      <c r="H1421" s="41" t="s">
        <v>1481</v>
      </c>
      <c r="I1421" s="41" t="b">
        <f>COUNTIF(E:E,E1421)&gt;1</f>
        <v>0</v>
      </c>
    </row>
    <row r="1422" spans="1:9" x14ac:dyDescent="0.2">
      <c r="A1422" s="2" t="s">
        <v>10</v>
      </c>
      <c r="B1422" s="3" t="s">
        <v>1496</v>
      </c>
      <c r="C1422" s="4" t="s">
        <v>1480</v>
      </c>
      <c r="D1422" s="4" t="str">
        <f>VLOOKUP(B1422,'local electoral areas'!G:H,2,FALSE)</f>
        <v>Listowel</v>
      </c>
      <c r="E1422" s="4">
        <v>19096</v>
      </c>
      <c r="F1422" s="5">
        <v>438</v>
      </c>
      <c r="G1422" t="b">
        <f>COUNTIF(B:B,B1422)&gt;1</f>
        <v>0</v>
      </c>
      <c r="H1422" s="41" t="s">
        <v>1481</v>
      </c>
      <c r="I1422" s="41" t="b">
        <f>COUNTIF(E:E,E1422)&gt;1</f>
        <v>0</v>
      </c>
    </row>
    <row r="1423" spans="1:9" x14ac:dyDescent="0.2">
      <c r="A1423" s="2" t="s">
        <v>10</v>
      </c>
      <c r="B1423" s="3" t="s">
        <v>1497</v>
      </c>
      <c r="C1423" s="4" t="s">
        <v>1480</v>
      </c>
      <c r="D1423" s="4" t="str">
        <f>VLOOKUP(B1423,'local electoral areas'!G:H,2,FALSE)</f>
        <v>Listowel</v>
      </c>
      <c r="E1423" s="4">
        <v>19097</v>
      </c>
      <c r="F1423" s="5">
        <v>842</v>
      </c>
      <c r="G1423" t="b">
        <f>COUNTIF(B:B,B1423)&gt;1</f>
        <v>1</v>
      </c>
      <c r="H1423" s="41" t="s">
        <v>1481</v>
      </c>
      <c r="I1423" s="41" t="b">
        <f>COUNTIF(E:E,E1423)&gt;1</f>
        <v>0</v>
      </c>
    </row>
    <row r="1424" spans="1:9" x14ac:dyDescent="0.2">
      <c r="A1424" s="2" t="s">
        <v>10</v>
      </c>
      <c r="B1424" s="3" t="s">
        <v>1498</v>
      </c>
      <c r="C1424" s="4" t="s">
        <v>1480</v>
      </c>
      <c r="D1424" s="4" t="s">
        <v>1499</v>
      </c>
      <c r="E1424" s="4">
        <v>19131</v>
      </c>
      <c r="F1424" s="5">
        <v>379</v>
      </c>
      <c r="G1424" t="b">
        <f>COUNTIF(B:B,B1424)&gt;1</f>
        <v>1</v>
      </c>
      <c r="H1424" s="41" t="s">
        <v>1481</v>
      </c>
      <c r="I1424" s="41" t="b">
        <f>COUNTIF(E:E,E1424)&gt;1</f>
        <v>0</v>
      </c>
    </row>
    <row r="1425" spans="1:9" x14ac:dyDescent="0.2">
      <c r="A1425" s="2" t="s">
        <v>10</v>
      </c>
      <c r="B1425" s="3" t="s">
        <v>1498</v>
      </c>
      <c r="C1425" s="4" t="s">
        <v>1480</v>
      </c>
      <c r="D1425" s="4" t="s">
        <v>1500</v>
      </c>
      <c r="E1425" s="4">
        <v>19098</v>
      </c>
      <c r="F1425" s="5">
        <v>92</v>
      </c>
      <c r="G1425" t="b">
        <f>COUNTIF(B:B,B1425)&gt;1</f>
        <v>1</v>
      </c>
      <c r="H1425" s="41" t="s">
        <v>1481</v>
      </c>
      <c r="I1425" s="41" t="b">
        <f>COUNTIF(E:E,E1425)&gt;1</f>
        <v>0</v>
      </c>
    </row>
    <row r="1426" spans="1:9" x14ac:dyDescent="0.2">
      <c r="A1426" s="2" t="s">
        <v>10</v>
      </c>
      <c r="B1426" s="3" t="s">
        <v>1501</v>
      </c>
      <c r="C1426" s="4" t="s">
        <v>1480</v>
      </c>
      <c r="D1426" s="4" t="str">
        <f>VLOOKUP(B1426,'local electoral areas'!G:H,2,FALSE)</f>
        <v>Killarney</v>
      </c>
      <c r="E1426" s="4">
        <v>19064</v>
      </c>
      <c r="F1426" s="5">
        <v>199</v>
      </c>
      <c r="G1426" t="b">
        <f>COUNTIF(B:B,B1426)&gt;1</f>
        <v>0</v>
      </c>
      <c r="H1426" s="41" t="s">
        <v>1481</v>
      </c>
      <c r="I1426" s="41" t="b">
        <f>COUNTIF(E:E,E1426)&gt;1</f>
        <v>0</v>
      </c>
    </row>
    <row r="1427" spans="1:9" x14ac:dyDescent="0.2">
      <c r="A1427" s="2" t="s">
        <v>10</v>
      </c>
      <c r="B1427" s="3" t="s">
        <v>1502</v>
      </c>
      <c r="C1427" s="4" t="s">
        <v>1480</v>
      </c>
      <c r="D1427" s="4" t="str">
        <f>VLOOKUP(B1427,'local electoral areas'!G:H,2,FALSE)</f>
        <v>Listowel</v>
      </c>
      <c r="E1427" s="4">
        <v>19132</v>
      </c>
      <c r="F1427" s="5">
        <v>1410</v>
      </c>
      <c r="G1427" t="b">
        <f>COUNTIF(B:B,B1427)&gt;1</f>
        <v>0</v>
      </c>
      <c r="H1427" s="41" t="s">
        <v>1481</v>
      </c>
      <c r="I1427" s="41" t="b">
        <f>COUNTIF(E:E,E1427)&gt;1</f>
        <v>0</v>
      </c>
    </row>
    <row r="1428" spans="1:9" x14ac:dyDescent="0.2">
      <c r="A1428" s="2" t="s">
        <v>10</v>
      </c>
      <c r="B1428" s="3" t="s">
        <v>1503</v>
      </c>
      <c r="C1428" s="4" t="s">
        <v>1480</v>
      </c>
      <c r="D1428" s="4" t="str">
        <f>VLOOKUP(B1428,'local electoral areas'!G:H,2,FALSE)</f>
        <v>Listowel</v>
      </c>
      <c r="E1428" s="4">
        <v>19099</v>
      </c>
      <c r="F1428" s="5">
        <v>467</v>
      </c>
      <c r="G1428" t="b">
        <f>COUNTIF(B:B,B1428)&gt;1</f>
        <v>0</v>
      </c>
      <c r="H1428" s="41" t="s">
        <v>1481</v>
      </c>
      <c r="I1428" s="41" t="b">
        <f>COUNTIF(E:E,E1428)&gt;1</f>
        <v>0</v>
      </c>
    </row>
    <row r="1429" spans="1:9" x14ac:dyDescent="0.2">
      <c r="A1429" s="2" t="s">
        <v>10</v>
      </c>
      <c r="B1429" s="3" t="s">
        <v>1367</v>
      </c>
      <c r="C1429" s="4" t="s">
        <v>1480</v>
      </c>
      <c r="D1429" s="4" t="str">
        <f>VLOOKUP(B1429,'local electoral areas'!G:H,2,FALSE)</f>
        <v>An Daingean</v>
      </c>
      <c r="E1429" s="4">
        <v>19028</v>
      </c>
      <c r="F1429" s="5">
        <v>295</v>
      </c>
      <c r="G1429" t="b">
        <f>COUNTIF(B:B,B1429)&gt;1</f>
        <v>1</v>
      </c>
      <c r="H1429" s="41" t="s">
        <v>1481</v>
      </c>
      <c r="I1429" s="41" t="b">
        <f>COUNTIF(E:E,E1429)&gt;1</f>
        <v>0</v>
      </c>
    </row>
    <row r="1430" spans="1:9" x14ac:dyDescent="0.2">
      <c r="A1430" s="2" t="s">
        <v>10</v>
      </c>
      <c r="B1430" s="3" t="s">
        <v>1504</v>
      </c>
      <c r="C1430" s="4" t="s">
        <v>1480</v>
      </c>
      <c r="D1430" s="4" t="str">
        <f>VLOOKUP(B1430,'local electoral areas'!G:H,2,FALSE)</f>
        <v>Tralee</v>
      </c>
      <c r="E1430" s="4">
        <v>19133</v>
      </c>
      <c r="F1430" s="5">
        <v>1678</v>
      </c>
      <c r="G1430" t="b">
        <f>COUNTIF(B:B,B1430)&gt;1</f>
        <v>0</v>
      </c>
      <c r="H1430" s="41" t="s">
        <v>1481</v>
      </c>
      <c r="I1430" s="41" t="b">
        <f>COUNTIF(E:E,E1430)&gt;1</f>
        <v>0</v>
      </c>
    </row>
    <row r="1431" spans="1:9" x14ac:dyDescent="0.2">
      <c r="A1431" s="2" t="s">
        <v>10</v>
      </c>
      <c r="B1431" s="3" t="s">
        <v>1505</v>
      </c>
      <c r="C1431" s="4" t="s">
        <v>1480</v>
      </c>
      <c r="D1431" s="4" t="str">
        <f>VLOOKUP(B1431,'local electoral areas'!G:H,2,FALSE)</f>
        <v>Listowel</v>
      </c>
      <c r="E1431" s="4">
        <v>19134</v>
      </c>
      <c r="F1431" s="5">
        <v>550</v>
      </c>
      <c r="G1431" t="b">
        <f>COUNTIF(B:B,B1431)&gt;1</f>
        <v>0</v>
      </c>
      <c r="H1431" s="41" t="s">
        <v>1481</v>
      </c>
      <c r="I1431" s="41" t="b">
        <f>COUNTIF(E:E,E1431)&gt;1</f>
        <v>0</v>
      </c>
    </row>
    <row r="1432" spans="1:9" x14ac:dyDescent="0.2">
      <c r="A1432" s="2" t="s">
        <v>10</v>
      </c>
      <c r="B1432" s="3" t="s">
        <v>1506</v>
      </c>
      <c r="C1432" s="4" t="s">
        <v>1480</v>
      </c>
      <c r="D1432" s="4" t="str">
        <f>VLOOKUP(B1432,'local electoral areas'!G:H,2,FALSE)</f>
        <v>Tralee</v>
      </c>
      <c r="E1432" s="4">
        <v>19135</v>
      </c>
      <c r="F1432" s="5">
        <v>1954</v>
      </c>
      <c r="G1432" t="b">
        <f>COUNTIF(B:B,B1432)&gt;1</f>
        <v>0</v>
      </c>
      <c r="H1432" s="41" t="s">
        <v>1481</v>
      </c>
      <c r="I1432" s="41" t="b">
        <f>COUNTIF(E:E,E1432)&gt;1</f>
        <v>0</v>
      </c>
    </row>
    <row r="1433" spans="1:9" x14ac:dyDescent="0.2">
      <c r="A1433" s="2" t="s">
        <v>10</v>
      </c>
      <c r="B1433" s="3" t="s">
        <v>1507</v>
      </c>
      <c r="C1433" s="4" t="s">
        <v>1480</v>
      </c>
      <c r="D1433" s="4" t="str">
        <f>VLOOKUP(B1433,'local electoral areas'!G:H,2,FALSE)</f>
        <v>Kenmare</v>
      </c>
      <c r="E1433" s="4">
        <v>19047</v>
      </c>
      <c r="F1433" s="5">
        <v>259</v>
      </c>
      <c r="G1433" t="b">
        <f>COUNTIF(B:B,B1433)&gt;1</f>
        <v>0</v>
      </c>
      <c r="H1433" s="41" t="s">
        <v>1481</v>
      </c>
      <c r="I1433" s="41" t="b">
        <f>COUNTIF(E:E,E1433)&gt;1</f>
        <v>0</v>
      </c>
    </row>
    <row r="1434" spans="1:9" x14ac:dyDescent="0.2">
      <c r="A1434" s="2" t="s">
        <v>10</v>
      </c>
      <c r="B1434" s="3" t="s">
        <v>1508</v>
      </c>
      <c r="C1434" s="4" t="s">
        <v>1480</v>
      </c>
      <c r="D1434" s="4" t="str">
        <f>VLOOKUP(B1434,'local electoral areas'!G:H,2,FALSE)</f>
        <v>Tralee</v>
      </c>
      <c r="E1434" s="4">
        <v>19136</v>
      </c>
      <c r="F1434" s="5">
        <v>790</v>
      </c>
      <c r="G1434" t="b">
        <f>COUNTIF(B:B,B1434)&gt;1</f>
        <v>0</v>
      </c>
      <c r="H1434" s="41" t="s">
        <v>1481</v>
      </c>
      <c r="I1434" s="41" t="b">
        <f>COUNTIF(E:E,E1434)&gt;1</f>
        <v>0</v>
      </c>
    </row>
    <row r="1435" spans="1:9" x14ac:dyDescent="0.2">
      <c r="A1435" s="2" t="s">
        <v>10</v>
      </c>
      <c r="B1435" s="3" t="s">
        <v>1509</v>
      </c>
      <c r="C1435" s="4" t="s">
        <v>1480</v>
      </c>
      <c r="D1435" s="4" t="str">
        <f>VLOOKUP(B1435,'local electoral areas'!G:H,2,FALSE)</f>
        <v>Tralee</v>
      </c>
      <c r="E1435" s="4">
        <v>19137</v>
      </c>
      <c r="F1435" s="5">
        <v>360</v>
      </c>
      <c r="G1435" t="b">
        <f>COUNTIF(B:B,B1435)&gt;1</f>
        <v>0</v>
      </c>
      <c r="H1435" s="41" t="s">
        <v>1481</v>
      </c>
      <c r="I1435" s="41" t="b">
        <f>COUNTIF(E:E,E1435)&gt;1</f>
        <v>0</v>
      </c>
    </row>
    <row r="1436" spans="1:9" x14ac:dyDescent="0.2">
      <c r="A1436" s="2" t="s">
        <v>10</v>
      </c>
      <c r="B1436" s="3" t="s">
        <v>1510</v>
      </c>
      <c r="C1436" s="4" t="s">
        <v>1480</v>
      </c>
      <c r="D1436" s="4" t="str">
        <f>VLOOKUP(B1436,'local electoral areas'!G:H,2,FALSE)</f>
        <v>Listowel</v>
      </c>
      <c r="E1436" s="4">
        <v>19100</v>
      </c>
      <c r="F1436" s="5">
        <v>148</v>
      </c>
      <c r="G1436" t="b">
        <f>COUNTIF(B:B,B1436)&gt;1</f>
        <v>0</v>
      </c>
      <c r="H1436" s="41" t="s">
        <v>1481</v>
      </c>
      <c r="I1436" s="41" t="b">
        <f>COUNTIF(E:E,E1436)&gt;1</f>
        <v>0</v>
      </c>
    </row>
    <row r="1437" spans="1:9" x14ac:dyDescent="0.2">
      <c r="A1437" s="2" t="s">
        <v>10</v>
      </c>
      <c r="B1437" s="3" t="s">
        <v>1511</v>
      </c>
      <c r="C1437" s="4" t="s">
        <v>1480</v>
      </c>
      <c r="D1437" s="4" t="str">
        <f>VLOOKUP(B1437,'local electoral areas'!G:H,2,FALSE)</f>
        <v>Tralee</v>
      </c>
      <c r="E1437" s="4">
        <v>19138</v>
      </c>
      <c r="F1437" s="5">
        <v>710</v>
      </c>
      <c r="G1437" t="b">
        <f>COUNTIF(B:B,B1437)&gt;1</f>
        <v>0</v>
      </c>
      <c r="H1437" s="41" t="s">
        <v>1481</v>
      </c>
      <c r="I1437" s="41" t="b">
        <f>COUNTIF(E:E,E1437)&gt;1</f>
        <v>0</v>
      </c>
    </row>
    <row r="1438" spans="1:9" x14ac:dyDescent="0.2">
      <c r="A1438" s="2" t="s">
        <v>10</v>
      </c>
      <c r="B1438" s="3" t="s">
        <v>1512</v>
      </c>
      <c r="C1438" s="4" t="s">
        <v>1480</v>
      </c>
      <c r="D1438" s="4" t="str">
        <f>VLOOKUP(B1438,'local electoral areas'!G:H,2,FALSE)</f>
        <v>An Daingean</v>
      </c>
      <c r="E1438" s="4">
        <v>19139</v>
      </c>
      <c r="F1438" s="5">
        <v>504</v>
      </c>
      <c r="G1438" t="b">
        <f>COUNTIF(B:B,B1438)&gt;1</f>
        <v>0</v>
      </c>
      <c r="H1438" s="41" t="s">
        <v>1481</v>
      </c>
      <c r="I1438" s="41" t="b">
        <f>COUNTIF(E:E,E1438)&gt;1</f>
        <v>0</v>
      </c>
    </row>
    <row r="1439" spans="1:9" x14ac:dyDescent="0.2">
      <c r="A1439" s="2" t="s">
        <v>10</v>
      </c>
      <c r="B1439" s="3" t="s">
        <v>1513</v>
      </c>
      <c r="C1439" s="4" t="s">
        <v>1480</v>
      </c>
      <c r="D1439" s="4" t="str">
        <f>VLOOKUP(B1439,'local electoral areas'!G:H,2,FALSE)</f>
        <v>Killarney</v>
      </c>
      <c r="E1439" s="4">
        <v>19065</v>
      </c>
      <c r="F1439" s="5">
        <v>815</v>
      </c>
      <c r="G1439" t="b">
        <f>COUNTIF(B:B,B1439)&gt;1</f>
        <v>0</v>
      </c>
      <c r="H1439" s="41" t="s">
        <v>1481</v>
      </c>
      <c r="I1439" s="41" t="b">
        <f>COUNTIF(E:E,E1439)&gt;1</f>
        <v>0</v>
      </c>
    </row>
    <row r="1440" spans="1:9" x14ac:dyDescent="0.2">
      <c r="A1440" s="2" t="s">
        <v>10</v>
      </c>
      <c r="B1440" s="3" t="s">
        <v>1514</v>
      </c>
      <c r="C1440" s="4" t="s">
        <v>1480</v>
      </c>
      <c r="D1440" s="4" t="str">
        <f>VLOOKUP(B1440,'local electoral areas'!G:H,2,FALSE)</f>
        <v>Castleisland</v>
      </c>
      <c r="E1440" s="4">
        <v>19140</v>
      </c>
      <c r="F1440" s="5">
        <v>720</v>
      </c>
      <c r="G1440" t="b">
        <f>COUNTIF(B:B,B1440)&gt;1</f>
        <v>0</v>
      </c>
      <c r="H1440" s="41" t="s">
        <v>1481</v>
      </c>
      <c r="I1440" s="41" t="b">
        <f>COUNTIF(E:E,E1440)&gt;1</f>
        <v>0</v>
      </c>
    </row>
    <row r="1441" spans="1:9" x14ac:dyDescent="0.2">
      <c r="A1441" s="2" t="s">
        <v>10</v>
      </c>
      <c r="B1441" s="3" t="s">
        <v>306</v>
      </c>
      <c r="C1441" s="4" t="s">
        <v>1480</v>
      </c>
      <c r="D1441" s="4" t="str">
        <f>VLOOKUP(B1441,'local electoral areas'!G:H,2,FALSE)</f>
        <v>Kenmare</v>
      </c>
      <c r="E1441" s="4">
        <v>19007</v>
      </c>
      <c r="F1441" s="5">
        <v>2089</v>
      </c>
      <c r="G1441" t="b">
        <f>COUNTIF(B:B,B1441)&gt;1</f>
        <v>1</v>
      </c>
      <c r="H1441" s="41" t="s">
        <v>1481</v>
      </c>
      <c r="I1441" s="41" t="b">
        <f>COUNTIF(E:E,E1441)&gt;1</f>
        <v>0</v>
      </c>
    </row>
    <row r="1442" spans="1:9" x14ac:dyDescent="0.2">
      <c r="A1442" s="2" t="s">
        <v>10</v>
      </c>
      <c r="B1442" s="3" t="s">
        <v>1515</v>
      </c>
      <c r="C1442" s="4" t="s">
        <v>1480</v>
      </c>
      <c r="D1442" s="4" t="str">
        <f>VLOOKUP(B1442,'local electoral areas'!G:H,2,FALSE)</f>
        <v>Kenmare</v>
      </c>
      <c r="E1442" s="4">
        <v>19048</v>
      </c>
      <c r="F1442" s="5">
        <v>404</v>
      </c>
      <c r="G1442" t="b">
        <f>COUNTIF(B:B,B1442)&gt;1</f>
        <v>1</v>
      </c>
      <c r="H1442" s="41" t="s">
        <v>1481</v>
      </c>
      <c r="I1442" s="41" t="b">
        <f>COUNTIF(E:E,E1442)&gt;1</f>
        <v>0</v>
      </c>
    </row>
    <row r="1443" spans="1:9" x14ac:dyDescent="0.2">
      <c r="A1443" s="2" t="s">
        <v>10</v>
      </c>
      <c r="B1443" s="3" t="s">
        <v>1516</v>
      </c>
      <c r="C1443" s="4" t="s">
        <v>1480</v>
      </c>
      <c r="D1443" s="4" t="str">
        <f>VLOOKUP(B1443,'local electoral areas'!G:H,2,FALSE)</f>
        <v>Kenmare</v>
      </c>
      <c r="E1443" s="4">
        <v>19066</v>
      </c>
      <c r="F1443" s="5">
        <v>985</v>
      </c>
      <c r="G1443" t="b">
        <f>COUNTIF(B:B,B1443)&gt;1</f>
        <v>0</v>
      </c>
      <c r="H1443" s="41" t="s">
        <v>1481</v>
      </c>
      <c r="I1443" s="41" t="b">
        <f>COUNTIF(E:E,E1443)&gt;1</f>
        <v>0</v>
      </c>
    </row>
    <row r="1444" spans="1:9" x14ac:dyDescent="0.2">
      <c r="A1444" s="2" t="s">
        <v>10</v>
      </c>
      <c r="B1444" s="3" t="s">
        <v>1517</v>
      </c>
      <c r="C1444" s="4" t="s">
        <v>1480</v>
      </c>
      <c r="D1444" s="4" t="str">
        <f>VLOOKUP(B1444,'local electoral areas'!G:H,2,FALSE)</f>
        <v>Castleisland</v>
      </c>
      <c r="E1444" s="4">
        <v>19141</v>
      </c>
      <c r="F1444" s="5">
        <v>441</v>
      </c>
      <c r="G1444" t="b">
        <f>COUNTIF(B:B,B1444)&gt;1</f>
        <v>0</v>
      </c>
      <c r="H1444" s="41" t="s">
        <v>1481</v>
      </c>
      <c r="I1444" s="41" t="b">
        <f>COUNTIF(E:E,E1444)&gt;1</f>
        <v>0</v>
      </c>
    </row>
    <row r="1445" spans="1:9" x14ac:dyDescent="0.2">
      <c r="A1445" s="2" t="s">
        <v>10</v>
      </c>
      <c r="B1445" s="3" t="s">
        <v>534</v>
      </c>
      <c r="C1445" s="4" t="s">
        <v>1480</v>
      </c>
      <c r="D1445" s="4" t="str">
        <f>VLOOKUP(B1445,'local electoral areas'!G:H,2,FALSE)</f>
        <v>Listowel</v>
      </c>
      <c r="E1445" s="4">
        <v>19101</v>
      </c>
      <c r="F1445" s="5">
        <v>371</v>
      </c>
      <c r="G1445" t="b">
        <f>COUNTIF(B:B,B1445)&gt;1</f>
        <v>1</v>
      </c>
      <c r="H1445" s="41" t="s">
        <v>1481</v>
      </c>
      <c r="I1445" s="41" t="b">
        <f>COUNTIF(E:E,E1445)&gt;1</f>
        <v>0</v>
      </c>
    </row>
    <row r="1446" spans="1:9" x14ac:dyDescent="0.2">
      <c r="A1446" s="2" t="s">
        <v>10</v>
      </c>
      <c r="B1446" s="3" t="s">
        <v>1518</v>
      </c>
      <c r="C1446" s="4" t="s">
        <v>1480</v>
      </c>
      <c r="D1446" s="4" t="str">
        <f>VLOOKUP(B1446,'local electoral areas'!G:H,2,FALSE)</f>
        <v>Kenmare</v>
      </c>
      <c r="E1446" s="4">
        <v>19049</v>
      </c>
      <c r="F1446" s="5">
        <v>344</v>
      </c>
      <c r="G1446" t="b">
        <f>COUNTIF(B:B,B1446)&gt;1</f>
        <v>0</v>
      </c>
      <c r="H1446" s="41" t="s">
        <v>1481</v>
      </c>
      <c r="I1446" s="41" t="b">
        <f>COUNTIF(E:E,E1446)&gt;1</f>
        <v>0</v>
      </c>
    </row>
    <row r="1447" spans="1:9" x14ac:dyDescent="0.2">
      <c r="A1447" s="2" t="s">
        <v>10</v>
      </c>
      <c r="B1447" s="3" t="s">
        <v>1519</v>
      </c>
      <c r="C1447" s="4" t="s">
        <v>1480</v>
      </c>
      <c r="D1447" s="4" t="str">
        <f>VLOOKUP(B1447,'local electoral areas'!G:H,2,FALSE)</f>
        <v>An Daingean</v>
      </c>
      <c r="E1447" s="4">
        <v>19030</v>
      </c>
      <c r="F1447" s="5">
        <v>1043</v>
      </c>
      <c r="G1447" t="b">
        <f>COUNTIF(B:B,B1447)&gt;1</f>
        <v>0</v>
      </c>
      <c r="H1447" s="41" t="s">
        <v>1481</v>
      </c>
      <c r="I1447" s="41" t="b">
        <f>COUNTIF(E:E,E1447)&gt;1</f>
        <v>0</v>
      </c>
    </row>
    <row r="1448" spans="1:9" x14ac:dyDescent="0.2">
      <c r="A1448" s="2" t="s">
        <v>10</v>
      </c>
      <c r="B1448" s="3" t="s">
        <v>1499</v>
      </c>
      <c r="C1448" s="4" t="s">
        <v>1480</v>
      </c>
      <c r="D1448" s="4" t="str">
        <f>VLOOKUP(B1448,'local electoral areas'!G:H,2,FALSE)</f>
        <v>Castleisland</v>
      </c>
      <c r="E1448" s="4">
        <v>19142</v>
      </c>
      <c r="F1448" s="5">
        <v>3357</v>
      </c>
      <c r="G1448" t="b">
        <f>COUNTIF(B:B,B1448)&gt;1</f>
        <v>0</v>
      </c>
      <c r="H1448" s="41" t="s">
        <v>1481</v>
      </c>
      <c r="I1448" s="41" t="b">
        <f>COUNTIF(E:E,E1448)&gt;1</f>
        <v>0</v>
      </c>
    </row>
    <row r="1449" spans="1:9" x14ac:dyDescent="0.2">
      <c r="A1449" s="2" t="s">
        <v>10</v>
      </c>
      <c r="B1449" s="3" t="s">
        <v>1520</v>
      </c>
      <c r="C1449" s="4" t="s">
        <v>1480</v>
      </c>
      <c r="D1449" s="4" t="str">
        <f>VLOOKUP(B1449,'local electoral areas'!G:H,2,FALSE)</f>
        <v>Kenmare</v>
      </c>
      <c r="E1449" s="4">
        <v>19010</v>
      </c>
      <c r="F1449" s="5">
        <v>578</v>
      </c>
      <c r="G1449" t="b">
        <f>COUNTIF(B:B,B1449)&gt;1</f>
        <v>0</v>
      </c>
      <c r="H1449" s="41" t="s">
        <v>1481</v>
      </c>
      <c r="I1449" s="41" t="b">
        <f>COUNTIF(E:E,E1449)&gt;1</f>
        <v>0</v>
      </c>
    </row>
    <row r="1450" spans="1:9" x14ac:dyDescent="0.2">
      <c r="A1450" s="2" t="s">
        <v>10</v>
      </c>
      <c r="B1450" s="3" t="s">
        <v>1521</v>
      </c>
      <c r="C1450" s="4" t="s">
        <v>1480</v>
      </c>
      <c r="D1450" s="4" t="str">
        <f>VLOOKUP(B1450,'local electoral areas'!G:H,2,FALSE)</f>
        <v>Kenmare</v>
      </c>
      <c r="E1450" s="4">
        <v>19008</v>
      </c>
      <c r="F1450" s="5">
        <v>318</v>
      </c>
      <c r="G1450" t="b">
        <f>COUNTIF(B:B,B1450)&gt;1</f>
        <v>0</v>
      </c>
      <c r="H1450" s="41" t="s">
        <v>1481</v>
      </c>
      <c r="I1450" s="41" t="b">
        <f>COUNTIF(E:E,E1450)&gt;1</f>
        <v>0</v>
      </c>
    </row>
    <row r="1451" spans="1:9" x14ac:dyDescent="0.2">
      <c r="A1451" s="2" t="s">
        <v>10</v>
      </c>
      <c r="B1451" s="3" t="s">
        <v>1522</v>
      </c>
      <c r="C1451" s="4" t="s">
        <v>1480</v>
      </c>
      <c r="D1451" s="4" t="str">
        <f>VLOOKUP(B1451,'local electoral areas'!G:H,2,FALSE)</f>
        <v>Listowel</v>
      </c>
      <c r="E1451" s="4">
        <v>19102</v>
      </c>
      <c r="F1451" s="5">
        <v>634</v>
      </c>
      <c r="G1451" t="b">
        <f>COUNTIF(B:B,B1451)&gt;1</f>
        <v>0</v>
      </c>
      <c r="H1451" s="41" t="s">
        <v>1481</v>
      </c>
      <c r="I1451" s="41" t="b">
        <f>COUNTIF(E:E,E1451)&gt;1</f>
        <v>0</v>
      </c>
    </row>
    <row r="1452" spans="1:9" x14ac:dyDescent="0.2">
      <c r="A1452" s="2" t="s">
        <v>10</v>
      </c>
      <c r="B1452" s="3" t="s">
        <v>1523</v>
      </c>
      <c r="C1452" s="4" t="s">
        <v>1480</v>
      </c>
      <c r="D1452" s="4" t="str">
        <f>VLOOKUP(B1452,'local electoral areas'!G:H,2,FALSE)</f>
        <v>An Daingean</v>
      </c>
      <c r="E1452" s="4">
        <v>19029</v>
      </c>
      <c r="F1452" s="5">
        <v>155</v>
      </c>
      <c r="G1452" t="b">
        <f>COUNTIF(B:B,B1452)&gt;1</f>
        <v>0</v>
      </c>
      <c r="H1452" s="41" t="s">
        <v>1481</v>
      </c>
      <c r="I1452" s="41" t="b">
        <f>COUNTIF(E:E,E1452)&gt;1</f>
        <v>0</v>
      </c>
    </row>
    <row r="1453" spans="1:9" x14ac:dyDescent="0.2">
      <c r="A1453" s="2" t="s">
        <v>10</v>
      </c>
      <c r="B1453" s="3" t="s">
        <v>1524</v>
      </c>
      <c r="C1453" s="4" t="s">
        <v>1480</v>
      </c>
      <c r="D1453" s="4" t="str">
        <f>VLOOKUP(B1453,'local electoral areas'!G:H,2,FALSE)</f>
        <v>An Daingean</v>
      </c>
      <c r="E1453" s="4">
        <v>19045</v>
      </c>
      <c r="F1453" s="5">
        <v>417</v>
      </c>
      <c r="G1453" t="b">
        <f>COUNTIF(B:B,B1453)&gt;1</f>
        <v>0</v>
      </c>
      <c r="H1453" s="41" t="s">
        <v>1481</v>
      </c>
      <c r="I1453" s="41" t="b">
        <f>COUNTIF(E:E,E1453)&gt;1</f>
        <v>0</v>
      </c>
    </row>
    <row r="1454" spans="1:9" x14ac:dyDescent="0.2">
      <c r="A1454" s="2" t="s">
        <v>10</v>
      </c>
      <c r="B1454" s="3" t="s">
        <v>1525</v>
      </c>
      <c r="C1454" s="4" t="s">
        <v>1480</v>
      </c>
      <c r="D1454" s="4" t="s">
        <v>1526</v>
      </c>
      <c r="E1454" s="4" t="s">
        <v>1527</v>
      </c>
      <c r="F1454" s="5">
        <v>228</v>
      </c>
      <c r="G1454" t="b">
        <f>COUNTIF(B:B,B1454)&gt;1</f>
        <v>0</v>
      </c>
      <c r="H1454" s="41" t="s">
        <v>1481</v>
      </c>
      <c r="I1454" s="41" t="b">
        <f>COUNTIF(E:E,E1454)&gt;1</f>
        <v>0</v>
      </c>
    </row>
    <row r="1455" spans="1:9" x14ac:dyDescent="0.2">
      <c r="A1455" s="2" t="s">
        <v>10</v>
      </c>
      <c r="B1455" s="3" t="s">
        <v>558</v>
      </c>
      <c r="C1455" s="4" t="s">
        <v>1480</v>
      </c>
      <c r="D1455" s="4" t="str">
        <f>VLOOKUP(B1455,'local electoral areas'!G:H,2,FALSE)</f>
        <v>Kenmare</v>
      </c>
      <c r="E1455" s="4">
        <v>19067</v>
      </c>
      <c r="F1455" s="5">
        <v>491</v>
      </c>
      <c r="G1455" t="b">
        <f>COUNTIF(B:B,B1455)&gt;1</f>
        <v>1</v>
      </c>
      <c r="H1455" s="41" t="s">
        <v>1481</v>
      </c>
      <c r="I1455" s="41" t="b">
        <f>COUNTIF(E:E,E1455)&gt;1</f>
        <v>0</v>
      </c>
    </row>
    <row r="1456" spans="1:9" x14ac:dyDescent="0.2">
      <c r="A1456" s="2" t="s">
        <v>10</v>
      </c>
      <c r="B1456" s="3" t="s">
        <v>1528</v>
      </c>
      <c r="C1456" s="4" t="s">
        <v>1480</v>
      </c>
      <c r="D1456" s="4" t="str">
        <f>VLOOKUP(B1456,'local electoral areas'!G:H,2,FALSE)</f>
        <v>An Daingean</v>
      </c>
      <c r="E1456" s="4">
        <v>19039</v>
      </c>
      <c r="F1456" s="5">
        <v>422</v>
      </c>
      <c r="G1456" t="b">
        <f>COUNTIF(B:B,B1456)&gt;1</f>
        <v>0</v>
      </c>
      <c r="H1456" s="41" t="s">
        <v>1481</v>
      </c>
      <c r="I1456" s="41" t="b">
        <f>COUNTIF(E:E,E1456)&gt;1</f>
        <v>0</v>
      </c>
    </row>
    <row r="1457" spans="1:9" x14ac:dyDescent="0.2">
      <c r="A1457" s="2" t="s">
        <v>10</v>
      </c>
      <c r="B1457" s="3" t="s">
        <v>1529</v>
      </c>
      <c r="C1457" s="4" t="s">
        <v>1480</v>
      </c>
      <c r="D1457" s="4" t="str">
        <f>VLOOKUP(B1457,'local electoral areas'!G:H,2,FALSE)</f>
        <v>An Daingean</v>
      </c>
      <c r="E1457" s="4">
        <v>19038</v>
      </c>
      <c r="F1457" s="5">
        <v>504</v>
      </c>
      <c r="G1457" t="b">
        <f>COUNTIF(B:B,B1457)&gt;1</f>
        <v>0</v>
      </c>
      <c r="H1457" s="41" t="s">
        <v>1481</v>
      </c>
      <c r="I1457" s="41" t="b">
        <f>COUNTIF(E:E,E1457)&gt;1</f>
        <v>0</v>
      </c>
    </row>
    <row r="1458" spans="1:9" x14ac:dyDescent="0.2">
      <c r="A1458" s="2" t="s">
        <v>10</v>
      </c>
      <c r="B1458" s="3" t="s">
        <v>1530</v>
      </c>
      <c r="C1458" s="4" t="s">
        <v>1480</v>
      </c>
      <c r="D1458" s="4" t="str">
        <f>VLOOKUP(B1458,'local electoral areas'!G:H,2,FALSE)</f>
        <v>An Daingean</v>
      </c>
      <c r="E1458" s="4">
        <v>19040</v>
      </c>
      <c r="F1458" s="5">
        <v>362</v>
      </c>
      <c r="G1458" t="b">
        <f>COUNTIF(B:B,B1458)&gt;1</f>
        <v>0</v>
      </c>
      <c r="H1458" s="41" t="s">
        <v>1481</v>
      </c>
      <c r="I1458" s="41" t="b">
        <f>COUNTIF(E:E,E1458)&gt;1</f>
        <v>0</v>
      </c>
    </row>
    <row r="1459" spans="1:9" x14ac:dyDescent="0.2">
      <c r="A1459" s="2" t="s">
        <v>10</v>
      </c>
      <c r="B1459" s="3" t="s">
        <v>1531</v>
      </c>
      <c r="C1459" s="4" t="s">
        <v>1480</v>
      </c>
      <c r="D1459" s="4" t="str">
        <f>VLOOKUP(B1459,'local electoral areas'!G:H,2,FALSE)</f>
        <v>Tralee</v>
      </c>
      <c r="E1459" s="4">
        <v>19143</v>
      </c>
      <c r="F1459" s="5">
        <v>1528</v>
      </c>
      <c r="G1459" t="b">
        <f>COUNTIF(B:B,B1459)&gt;1</f>
        <v>0</v>
      </c>
      <c r="H1459" s="41" t="s">
        <v>1481</v>
      </c>
      <c r="I1459" s="41" t="b">
        <f>COUNTIF(E:E,E1459)&gt;1</f>
        <v>0</v>
      </c>
    </row>
    <row r="1460" spans="1:9" x14ac:dyDescent="0.2">
      <c r="A1460" s="2" t="s">
        <v>10</v>
      </c>
      <c r="B1460" s="3" t="s">
        <v>1532</v>
      </c>
      <c r="C1460" s="4" t="s">
        <v>1480</v>
      </c>
      <c r="D1460" s="4" t="str">
        <f>VLOOKUP(B1460,'local electoral areas'!G:H,2,FALSE)</f>
        <v>Listowel</v>
      </c>
      <c r="E1460" s="4">
        <v>19103</v>
      </c>
      <c r="F1460" s="5">
        <v>284</v>
      </c>
      <c r="G1460" t="b">
        <f>COUNTIF(B:B,B1460)&gt;1</f>
        <v>0</v>
      </c>
      <c r="H1460" s="41" t="s">
        <v>1481</v>
      </c>
      <c r="I1460" s="41" t="b">
        <f>COUNTIF(E:E,E1460)&gt;1</f>
        <v>0</v>
      </c>
    </row>
    <row r="1461" spans="1:9" x14ac:dyDescent="0.2">
      <c r="A1461" s="2" t="s">
        <v>10</v>
      </c>
      <c r="B1461" s="3" t="s">
        <v>1533</v>
      </c>
      <c r="C1461" s="4" t="s">
        <v>1480</v>
      </c>
      <c r="D1461" s="4" t="str">
        <f>VLOOKUP(B1461,'local electoral areas'!G:H,2,FALSE)</f>
        <v>Killarney</v>
      </c>
      <c r="E1461" s="4">
        <v>19068</v>
      </c>
      <c r="F1461" s="5">
        <v>127</v>
      </c>
      <c r="G1461" t="b">
        <f>COUNTIF(B:B,B1461)&gt;1</f>
        <v>0</v>
      </c>
      <c r="H1461" s="41" t="s">
        <v>1481</v>
      </c>
      <c r="I1461" s="41" t="b">
        <f>COUNTIF(E:E,E1461)&gt;1</f>
        <v>0</v>
      </c>
    </row>
    <row r="1462" spans="1:9" x14ac:dyDescent="0.2">
      <c r="A1462" s="2" t="s">
        <v>10</v>
      </c>
      <c r="B1462" s="3" t="s">
        <v>1534</v>
      </c>
      <c r="C1462" s="4" t="s">
        <v>1480</v>
      </c>
      <c r="D1462" s="4" t="str">
        <f>VLOOKUP(B1462,'local electoral areas'!G:H,2,FALSE)</f>
        <v>Killarney</v>
      </c>
      <c r="E1462" s="4">
        <v>19069</v>
      </c>
      <c r="F1462" s="5">
        <v>896</v>
      </c>
      <c r="G1462" t="b">
        <f>COUNTIF(B:B,B1462)&gt;1</f>
        <v>0</v>
      </c>
      <c r="H1462" s="41" t="s">
        <v>1481</v>
      </c>
      <c r="I1462" s="41" t="b">
        <f>COUNTIF(E:E,E1462)&gt;1</f>
        <v>0</v>
      </c>
    </row>
    <row r="1463" spans="1:9" x14ac:dyDescent="0.2">
      <c r="A1463" s="2" t="s">
        <v>10</v>
      </c>
      <c r="B1463" s="3" t="s">
        <v>1535</v>
      </c>
      <c r="C1463" s="4" t="s">
        <v>1480</v>
      </c>
      <c r="D1463" s="4" t="str">
        <f>VLOOKUP(B1463,'local electoral areas'!G:H,2,FALSE)</f>
        <v>Castleisland</v>
      </c>
      <c r="E1463" s="4">
        <v>19070</v>
      </c>
      <c r="F1463" s="5">
        <v>2103</v>
      </c>
      <c r="G1463" t="b">
        <f>COUNTIF(B:B,B1463)&gt;1</f>
        <v>0</v>
      </c>
      <c r="H1463" s="41" t="s">
        <v>1481</v>
      </c>
      <c r="I1463" s="41" t="b">
        <f>COUNTIF(E:E,E1463)&gt;1</f>
        <v>0</v>
      </c>
    </row>
    <row r="1464" spans="1:9" x14ac:dyDescent="0.2">
      <c r="A1464" s="2" t="s">
        <v>10</v>
      </c>
      <c r="B1464" s="3" t="s">
        <v>1536</v>
      </c>
      <c r="C1464" s="4" t="s">
        <v>1480</v>
      </c>
      <c r="D1464" s="4" t="str">
        <f>VLOOKUP(B1464,'local electoral areas'!G:H,2,FALSE)</f>
        <v>Castleisland</v>
      </c>
      <c r="E1464" s="4">
        <v>19144</v>
      </c>
      <c r="F1464" s="5">
        <v>286</v>
      </c>
      <c r="G1464" t="b">
        <f>COUNTIF(B:B,B1464)&gt;1</f>
        <v>0</v>
      </c>
      <c r="H1464" s="41" t="s">
        <v>1481</v>
      </c>
      <c r="I1464" s="41" t="b">
        <f>COUNTIF(E:E,E1464)&gt;1</f>
        <v>0</v>
      </c>
    </row>
    <row r="1465" spans="1:9" x14ac:dyDescent="0.2">
      <c r="A1465" s="2" t="s">
        <v>10</v>
      </c>
      <c r="B1465" s="3" t="s">
        <v>1537</v>
      </c>
      <c r="C1465" s="4" t="s">
        <v>1480</v>
      </c>
      <c r="D1465" s="4" t="str">
        <f>VLOOKUP(B1465,'local electoral areas'!G:H,2,FALSE)</f>
        <v>Castleisland</v>
      </c>
      <c r="E1465" s="4">
        <v>19145</v>
      </c>
      <c r="F1465" s="5">
        <v>310</v>
      </c>
      <c r="G1465" t="b">
        <f>COUNTIF(B:B,B1465)&gt;1</f>
        <v>0</v>
      </c>
      <c r="H1465" s="41" t="s">
        <v>1481</v>
      </c>
      <c r="I1465" s="41" t="b">
        <f>COUNTIF(E:E,E1465)&gt;1</f>
        <v>0</v>
      </c>
    </row>
    <row r="1466" spans="1:9" x14ac:dyDescent="0.2">
      <c r="A1466" s="2" t="s">
        <v>10</v>
      </c>
      <c r="B1466" s="3" t="s">
        <v>1538</v>
      </c>
      <c r="C1466" s="4" t="s">
        <v>1480</v>
      </c>
      <c r="D1466" s="4" t="str">
        <f>VLOOKUP(B1466,'local electoral areas'!G:H,2,FALSE)</f>
        <v>Kenmare</v>
      </c>
      <c r="E1466" s="4">
        <v>19012</v>
      </c>
      <c r="F1466" s="5">
        <v>207</v>
      </c>
      <c r="G1466" t="b">
        <f>COUNTIF(B:B,B1466)&gt;1</f>
        <v>0</v>
      </c>
      <c r="H1466" s="41" t="s">
        <v>1481</v>
      </c>
      <c r="I1466" s="41" t="b">
        <f>COUNTIF(E:E,E1466)&gt;1</f>
        <v>0</v>
      </c>
    </row>
    <row r="1467" spans="1:9" x14ac:dyDescent="0.2">
      <c r="A1467" s="2" t="s">
        <v>10</v>
      </c>
      <c r="B1467" s="3" t="s">
        <v>1340</v>
      </c>
      <c r="C1467" s="4" t="s">
        <v>1480</v>
      </c>
      <c r="D1467" s="4" t="str">
        <f>VLOOKUP(B1467,'local electoral areas'!G:H,2,FALSE)</f>
        <v>Kenmare</v>
      </c>
      <c r="E1467" s="4">
        <v>19071</v>
      </c>
      <c r="F1467" s="5">
        <v>384</v>
      </c>
      <c r="G1467" t="b">
        <f>COUNTIF(B:B,B1467)&gt;1</f>
        <v>1</v>
      </c>
      <c r="H1467" s="41" t="s">
        <v>1481</v>
      </c>
      <c r="I1467" s="41" t="b">
        <f>COUNTIF(E:E,E1467)&gt;1</f>
        <v>0</v>
      </c>
    </row>
    <row r="1468" spans="1:9" x14ac:dyDescent="0.2">
      <c r="A1468" s="2" t="s">
        <v>10</v>
      </c>
      <c r="B1468" s="3" t="s">
        <v>1539</v>
      </c>
      <c r="C1468" s="4" t="s">
        <v>1480</v>
      </c>
      <c r="D1468" s="4" t="str">
        <f>VLOOKUP(B1468,'local electoral areas'!G:H,2,FALSE)</f>
        <v>Castleisland</v>
      </c>
      <c r="E1468" s="4">
        <v>19072</v>
      </c>
      <c r="F1468" s="5">
        <v>269</v>
      </c>
      <c r="G1468" t="b">
        <f>COUNTIF(B:B,B1468)&gt;1</f>
        <v>0</v>
      </c>
      <c r="H1468" s="41" t="s">
        <v>1481</v>
      </c>
      <c r="I1468" s="41" t="b">
        <f>COUNTIF(E:E,E1468)&gt;1</f>
        <v>0</v>
      </c>
    </row>
    <row r="1469" spans="1:9" x14ac:dyDescent="0.2">
      <c r="A1469" s="2" t="s">
        <v>10</v>
      </c>
      <c r="B1469" s="3" t="s">
        <v>891</v>
      </c>
      <c r="C1469" s="4" t="s">
        <v>1480</v>
      </c>
      <c r="D1469" s="4" t="str">
        <f>VLOOKUP(B1469,'local electoral areas'!G:H,2,FALSE)</f>
        <v>Kenmare</v>
      </c>
      <c r="E1469" s="4">
        <v>19050</v>
      </c>
      <c r="F1469" s="5">
        <v>606</v>
      </c>
      <c r="G1469" t="b">
        <f>COUNTIF(B:B,B1469)&gt;1</f>
        <v>1</v>
      </c>
      <c r="H1469" s="41" t="s">
        <v>1481</v>
      </c>
      <c r="I1469" s="41" t="b">
        <f>COUNTIF(E:E,E1469)&gt;1</f>
        <v>0</v>
      </c>
    </row>
    <row r="1470" spans="1:9" x14ac:dyDescent="0.2">
      <c r="A1470" s="2" t="s">
        <v>10</v>
      </c>
      <c r="B1470" s="3" t="s">
        <v>1540</v>
      </c>
      <c r="C1470" s="4" t="s">
        <v>1480</v>
      </c>
      <c r="D1470" s="4" t="str">
        <f>VLOOKUP(B1470,'local electoral areas'!G:H,2,FALSE)</f>
        <v>An Daingean</v>
      </c>
      <c r="E1470" s="4">
        <v>19032</v>
      </c>
      <c r="F1470" s="5">
        <v>369</v>
      </c>
      <c r="G1470" t="b">
        <f>COUNTIF(B:B,B1470)&gt;1</f>
        <v>0</v>
      </c>
      <c r="H1470" s="41" t="s">
        <v>1481</v>
      </c>
      <c r="I1470" s="41" t="b">
        <f>COUNTIF(E:E,E1470)&gt;1</f>
        <v>0</v>
      </c>
    </row>
    <row r="1471" spans="1:9" x14ac:dyDescent="0.2">
      <c r="A1471" s="2" t="s">
        <v>10</v>
      </c>
      <c r="B1471" s="3" t="s">
        <v>337</v>
      </c>
      <c r="C1471" s="4" t="s">
        <v>1480</v>
      </c>
      <c r="D1471" s="4" t="str">
        <f>VLOOKUP(B1471,'local electoral areas'!G:H,2,FALSE)</f>
        <v>Castleisland</v>
      </c>
      <c r="E1471" s="4">
        <v>19146</v>
      </c>
      <c r="F1471" s="5">
        <v>204</v>
      </c>
      <c r="G1471" t="b">
        <f>COUNTIF(B:B,B1471)&gt;1</f>
        <v>1</v>
      </c>
      <c r="H1471" s="41" t="s">
        <v>1481</v>
      </c>
      <c r="I1471" s="41" t="b">
        <f>COUNTIF(E:E,E1471)&gt;1</f>
        <v>0</v>
      </c>
    </row>
    <row r="1472" spans="1:9" x14ac:dyDescent="0.2">
      <c r="A1472" s="2" t="s">
        <v>10</v>
      </c>
      <c r="B1472" s="3" t="s">
        <v>1541</v>
      </c>
      <c r="C1472" s="4" t="s">
        <v>1480</v>
      </c>
      <c r="D1472" s="4" t="str">
        <f>VLOOKUP(B1472,'local electoral areas'!G:H,2,FALSE)</f>
        <v>Kenmare</v>
      </c>
      <c r="E1472" s="4">
        <v>19013</v>
      </c>
      <c r="F1472" s="5">
        <v>191</v>
      </c>
      <c r="G1472" t="b">
        <f>COUNTIF(B:B,B1472)&gt;1</f>
        <v>0</v>
      </c>
      <c r="H1472" s="41" t="s">
        <v>1481</v>
      </c>
      <c r="I1472" s="41" t="b">
        <f>COUNTIF(E:E,E1472)&gt;1</f>
        <v>0</v>
      </c>
    </row>
    <row r="1473" spans="1:9" x14ac:dyDescent="0.2">
      <c r="A1473" s="2" t="s">
        <v>10</v>
      </c>
      <c r="B1473" s="3" t="s">
        <v>1542</v>
      </c>
      <c r="C1473" s="4" t="s">
        <v>1480</v>
      </c>
      <c r="D1473" s="4" t="s">
        <v>1526</v>
      </c>
      <c r="E1473" s="4" t="s">
        <v>1543</v>
      </c>
      <c r="F1473" s="5">
        <v>258</v>
      </c>
      <c r="G1473" t="b">
        <f>COUNTIF(B:B,B1473)&gt;1</f>
        <v>0</v>
      </c>
      <c r="H1473" s="41" t="s">
        <v>1481</v>
      </c>
      <c r="I1473" s="41" t="b">
        <f>COUNTIF(E:E,E1473)&gt;1</f>
        <v>0</v>
      </c>
    </row>
    <row r="1474" spans="1:9" x14ac:dyDescent="0.2">
      <c r="A1474" s="2" t="s">
        <v>10</v>
      </c>
      <c r="B1474" s="3" t="s">
        <v>1544</v>
      </c>
      <c r="C1474" s="4" t="s">
        <v>1480</v>
      </c>
      <c r="D1474" s="4" t="str">
        <f>VLOOKUP(B1474,'local electoral areas'!G:H,2,FALSE)</f>
        <v>Killarney</v>
      </c>
      <c r="E1474" s="4">
        <v>19073</v>
      </c>
      <c r="F1474" s="5">
        <v>690</v>
      </c>
      <c r="G1474" t="b">
        <f>COUNTIF(B:B,B1474)&gt;1</f>
        <v>0</v>
      </c>
      <c r="H1474" s="41" t="s">
        <v>1481</v>
      </c>
      <c r="I1474" s="41" t="b">
        <f>COUNTIF(E:E,E1474)&gt;1</f>
        <v>0</v>
      </c>
    </row>
    <row r="1475" spans="1:9" x14ac:dyDescent="0.2">
      <c r="A1475" s="2" t="s">
        <v>10</v>
      </c>
      <c r="B1475" s="3" t="s">
        <v>1545</v>
      </c>
      <c r="C1475" s="4" t="s">
        <v>1480</v>
      </c>
      <c r="D1475" s="4" t="str">
        <f>VLOOKUP(B1475,'local electoral areas'!G:H,2,FALSE)</f>
        <v>Tralee</v>
      </c>
      <c r="E1475" s="4">
        <v>19147</v>
      </c>
      <c r="F1475" s="5">
        <v>691</v>
      </c>
      <c r="G1475" t="b">
        <f>COUNTIF(B:B,B1475)&gt;1</f>
        <v>1</v>
      </c>
      <c r="H1475" s="41" t="s">
        <v>1481</v>
      </c>
      <c r="I1475" s="41" t="b">
        <f>COUNTIF(E:E,E1475)&gt;1</f>
        <v>0</v>
      </c>
    </row>
    <row r="1476" spans="1:9" x14ac:dyDescent="0.2">
      <c r="A1476" s="2" t="s">
        <v>10</v>
      </c>
      <c r="B1476" s="3" t="s">
        <v>1546</v>
      </c>
      <c r="C1476" s="4" t="s">
        <v>1480</v>
      </c>
      <c r="D1476" s="4" t="str">
        <f>VLOOKUP(B1476,'local electoral areas'!G:H,2,FALSE)</f>
        <v>Kenmare</v>
      </c>
      <c r="E1476" s="4">
        <v>19074</v>
      </c>
      <c r="F1476" s="5">
        <v>846</v>
      </c>
      <c r="G1476" t="b">
        <f>COUNTIF(B:B,B1476)&gt;1</f>
        <v>1</v>
      </c>
      <c r="H1476" s="41" t="s">
        <v>1481</v>
      </c>
      <c r="I1476" s="41" t="b">
        <f>COUNTIF(E:E,E1476)&gt;1</f>
        <v>0</v>
      </c>
    </row>
    <row r="1477" spans="1:9" x14ac:dyDescent="0.2">
      <c r="A1477" s="2" t="s">
        <v>10</v>
      </c>
      <c r="B1477" s="3" t="s">
        <v>1547</v>
      </c>
      <c r="C1477" s="4" t="s">
        <v>1480</v>
      </c>
      <c r="D1477" s="4" t="str">
        <f>VLOOKUP(B1477,'local electoral areas'!G:H,2,FALSE)</f>
        <v>Listowel</v>
      </c>
      <c r="E1477" s="4">
        <v>19104</v>
      </c>
      <c r="F1477" s="5">
        <v>539</v>
      </c>
      <c r="G1477" t="b">
        <f>COUNTIF(B:B,B1477)&gt;1</f>
        <v>0</v>
      </c>
      <c r="H1477" s="41" t="s">
        <v>1481</v>
      </c>
      <c r="I1477" s="41" t="b">
        <f>COUNTIF(E:E,E1477)&gt;1</f>
        <v>0</v>
      </c>
    </row>
    <row r="1478" spans="1:9" x14ac:dyDescent="0.2">
      <c r="A1478" s="2" t="s">
        <v>10</v>
      </c>
      <c r="B1478" s="3" t="s">
        <v>612</v>
      </c>
      <c r="C1478" s="4" t="s">
        <v>1480</v>
      </c>
      <c r="D1478" s="4" t="str">
        <f>VLOOKUP(B1478,'local electoral areas'!G:H,2,FALSE)</f>
        <v>Kenmare</v>
      </c>
      <c r="E1478" s="4">
        <v>19051</v>
      </c>
      <c r="F1478" s="5">
        <v>306</v>
      </c>
      <c r="G1478" t="b">
        <f>COUNTIF(B:B,B1478)&gt;1</f>
        <v>1</v>
      </c>
      <c r="H1478" s="41" t="s">
        <v>1481</v>
      </c>
      <c r="I1478" s="41" t="b">
        <f>COUNTIF(E:E,E1478)&gt;1</f>
        <v>0</v>
      </c>
    </row>
    <row r="1479" spans="1:9" x14ac:dyDescent="0.2">
      <c r="A1479" s="2" t="s">
        <v>10</v>
      </c>
      <c r="B1479" s="3" t="s">
        <v>1548</v>
      </c>
      <c r="C1479" s="4" t="s">
        <v>1480</v>
      </c>
      <c r="D1479" s="4" t="str">
        <f>VLOOKUP(B1479,'local electoral areas'!G:H,2,FALSE)</f>
        <v>Listowel</v>
      </c>
      <c r="E1479" s="4">
        <v>19105</v>
      </c>
      <c r="F1479" s="5">
        <v>521</v>
      </c>
      <c r="G1479" t="b">
        <f>COUNTIF(B:B,B1479)&gt;1</f>
        <v>0</v>
      </c>
      <c r="H1479" s="41" t="s">
        <v>1481</v>
      </c>
      <c r="I1479" s="41" t="b">
        <f>COUNTIF(E:E,E1479)&gt;1</f>
        <v>0</v>
      </c>
    </row>
    <row r="1480" spans="1:9" x14ac:dyDescent="0.2">
      <c r="A1480" s="2" t="s">
        <v>10</v>
      </c>
      <c r="B1480" s="3" t="s">
        <v>1549</v>
      </c>
      <c r="C1480" s="4" t="s">
        <v>1480</v>
      </c>
      <c r="D1480" s="4" t="str">
        <f>VLOOKUP(B1480,'local electoral areas'!G:H,2,FALSE)</f>
        <v>An Daingean</v>
      </c>
      <c r="E1480" s="4">
        <v>19034</v>
      </c>
      <c r="F1480" s="5">
        <v>201</v>
      </c>
      <c r="G1480" t="b">
        <f>COUNTIF(B:B,B1480)&gt;1</f>
        <v>0</v>
      </c>
      <c r="H1480" s="41" t="s">
        <v>1481</v>
      </c>
      <c r="I1480" s="41" t="b">
        <f>COUNTIF(E:E,E1480)&gt;1</f>
        <v>0</v>
      </c>
    </row>
    <row r="1481" spans="1:9" x14ac:dyDescent="0.2">
      <c r="A1481" s="2" t="s">
        <v>10</v>
      </c>
      <c r="B1481" s="3" t="s">
        <v>1550</v>
      </c>
      <c r="C1481" s="4" t="s">
        <v>1480</v>
      </c>
      <c r="D1481" s="4" t="str">
        <f>VLOOKUP(B1481,'local electoral areas'!G:H,2,FALSE)</f>
        <v>An Daingean</v>
      </c>
      <c r="E1481" s="4">
        <v>19035</v>
      </c>
      <c r="F1481" s="5">
        <v>480</v>
      </c>
      <c r="G1481" t="b">
        <f>COUNTIF(B:B,B1481)&gt;1</f>
        <v>0</v>
      </c>
      <c r="H1481" s="41" t="s">
        <v>1481</v>
      </c>
      <c r="I1481" s="41" t="b">
        <f>COUNTIF(E:E,E1481)&gt;1</f>
        <v>0</v>
      </c>
    </row>
    <row r="1482" spans="1:9" x14ac:dyDescent="0.2">
      <c r="A1482" s="2" t="s">
        <v>10</v>
      </c>
      <c r="B1482" s="3" t="s">
        <v>1551</v>
      </c>
      <c r="C1482" s="4" t="s">
        <v>1480</v>
      </c>
      <c r="D1482" s="4" t="str">
        <f>VLOOKUP(B1482,'local electoral areas'!G:H,2,FALSE)</f>
        <v>Kenmare</v>
      </c>
      <c r="E1482" s="4">
        <v>19075</v>
      </c>
      <c r="F1482" s="5">
        <v>848</v>
      </c>
      <c r="G1482" t="b">
        <f>COUNTIF(B:B,B1482)&gt;1</f>
        <v>0</v>
      </c>
      <c r="H1482" s="41" t="s">
        <v>1481</v>
      </c>
      <c r="I1482" s="41" t="b">
        <f>COUNTIF(E:E,E1482)&gt;1</f>
        <v>0</v>
      </c>
    </row>
    <row r="1483" spans="1:9" x14ac:dyDescent="0.2">
      <c r="A1483" s="2" t="s">
        <v>10</v>
      </c>
      <c r="B1483" s="3" t="s">
        <v>1552</v>
      </c>
      <c r="C1483" s="4" t="s">
        <v>1480</v>
      </c>
      <c r="D1483" s="4" t="str">
        <f>VLOOKUP(B1483,'local electoral areas'!G:H,2,FALSE)</f>
        <v>Listowel</v>
      </c>
      <c r="E1483" s="4">
        <v>19106</v>
      </c>
      <c r="F1483" s="5">
        <v>550</v>
      </c>
      <c r="G1483" t="b">
        <f>COUNTIF(B:B,B1483)&gt;1</f>
        <v>0</v>
      </c>
      <c r="H1483" s="41" t="s">
        <v>1481</v>
      </c>
      <c r="I1483" s="41" t="b">
        <f>COUNTIF(E:E,E1483)&gt;1</f>
        <v>0</v>
      </c>
    </row>
    <row r="1484" spans="1:9" x14ac:dyDescent="0.2">
      <c r="A1484" s="2" t="s">
        <v>10</v>
      </c>
      <c r="B1484" s="3" t="s">
        <v>1553</v>
      </c>
      <c r="C1484" s="4" t="s">
        <v>1480</v>
      </c>
      <c r="D1484" s="4" t="str">
        <f>VLOOKUP(B1484,'local electoral areas'!G:H,2,FALSE)</f>
        <v>Killarney</v>
      </c>
      <c r="E1484" s="4">
        <v>19076</v>
      </c>
      <c r="F1484" s="5">
        <v>421</v>
      </c>
      <c r="G1484" t="b">
        <f>COUNTIF(B:B,B1484)&gt;1</f>
        <v>0</v>
      </c>
      <c r="H1484" s="41" t="s">
        <v>1481</v>
      </c>
      <c r="I1484" s="41" t="b">
        <f>COUNTIF(E:E,E1484)&gt;1</f>
        <v>0</v>
      </c>
    </row>
    <row r="1485" spans="1:9" x14ac:dyDescent="0.2">
      <c r="A1485" s="2" t="s">
        <v>10</v>
      </c>
      <c r="B1485" s="3" t="s">
        <v>1554</v>
      </c>
      <c r="C1485" s="4" t="s">
        <v>1480</v>
      </c>
      <c r="D1485" s="4" t="str">
        <f>VLOOKUP(B1485,'local electoral areas'!G:H,2,FALSE)</f>
        <v>Kenmare</v>
      </c>
      <c r="E1485" s="4">
        <v>19016</v>
      </c>
      <c r="F1485" s="5">
        <v>1285</v>
      </c>
      <c r="G1485" t="b">
        <f>COUNTIF(B:B,B1485)&gt;1</f>
        <v>0</v>
      </c>
      <c r="H1485" s="41" t="s">
        <v>1481</v>
      </c>
      <c r="I1485" s="41" t="b">
        <f>COUNTIF(E:E,E1485)&gt;1</f>
        <v>0</v>
      </c>
    </row>
    <row r="1486" spans="1:9" x14ac:dyDescent="0.2">
      <c r="A1486" s="2" t="s">
        <v>10</v>
      </c>
      <c r="B1486" s="3" t="s">
        <v>1555</v>
      </c>
      <c r="C1486" s="4" t="s">
        <v>1480</v>
      </c>
      <c r="D1486" s="4" t="str">
        <f>VLOOKUP(B1486,'local electoral areas'!G:H,2,FALSE)</f>
        <v>Kenmare</v>
      </c>
      <c r="E1486" s="4">
        <v>19052</v>
      </c>
      <c r="F1486" s="5">
        <v>176</v>
      </c>
      <c r="G1486" t="b">
        <f>COUNTIF(B:B,B1486)&gt;1</f>
        <v>0</v>
      </c>
      <c r="H1486" s="41" t="s">
        <v>1481</v>
      </c>
      <c r="I1486" s="41" t="b">
        <f>COUNTIF(E:E,E1486)&gt;1</f>
        <v>0</v>
      </c>
    </row>
    <row r="1487" spans="1:9" x14ac:dyDescent="0.2">
      <c r="A1487" s="2" t="s">
        <v>10</v>
      </c>
      <c r="B1487" s="3" t="s">
        <v>639</v>
      </c>
      <c r="C1487" s="4" t="s">
        <v>1480</v>
      </c>
      <c r="D1487" s="4" t="str">
        <f>VLOOKUP(B1487,'local electoral areas'!G:H,2,FALSE)</f>
        <v>Kenmare</v>
      </c>
      <c r="E1487" s="4">
        <v>19053</v>
      </c>
      <c r="F1487" s="5">
        <v>174</v>
      </c>
      <c r="G1487" t="b">
        <f>COUNTIF(B:B,B1487)&gt;1</f>
        <v>1</v>
      </c>
      <c r="H1487" s="41" t="s">
        <v>1481</v>
      </c>
      <c r="I1487" s="41" t="b">
        <f>COUNTIF(E:E,E1487)&gt;1</f>
        <v>0</v>
      </c>
    </row>
    <row r="1488" spans="1:9" x14ac:dyDescent="0.2">
      <c r="A1488" s="2" t="s">
        <v>10</v>
      </c>
      <c r="B1488" s="3" t="s">
        <v>1556</v>
      </c>
      <c r="C1488" s="4" t="s">
        <v>1480</v>
      </c>
      <c r="D1488" s="4" t="str">
        <f>VLOOKUP(B1488,'local electoral areas'!G:H,2,FALSE)</f>
        <v>Kenmare</v>
      </c>
      <c r="E1488" s="4">
        <v>19054</v>
      </c>
      <c r="F1488" s="5">
        <v>243</v>
      </c>
      <c r="G1488" t="b">
        <f>COUNTIF(B:B,B1488)&gt;1</f>
        <v>0</v>
      </c>
      <c r="H1488" s="41" t="s">
        <v>1481</v>
      </c>
      <c r="I1488" s="41" t="b">
        <f>COUNTIF(E:E,E1488)&gt;1</f>
        <v>0</v>
      </c>
    </row>
    <row r="1489" spans="1:9" x14ac:dyDescent="0.2">
      <c r="A1489" s="2" t="s">
        <v>10</v>
      </c>
      <c r="B1489" s="3" t="s">
        <v>1557</v>
      </c>
      <c r="C1489" s="4" t="s">
        <v>1480</v>
      </c>
      <c r="D1489" s="4" t="str">
        <f>VLOOKUP(B1489,'local electoral areas'!G:H,2,FALSE)</f>
        <v>Castleisland</v>
      </c>
      <c r="E1489" s="4">
        <v>19148</v>
      </c>
      <c r="F1489" s="5">
        <v>380</v>
      </c>
      <c r="G1489" t="b">
        <f>COUNTIF(B:B,B1489)&gt;1</f>
        <v>0</v>
      </c>
      <c r="H1489" s="41" t="s">
        <v>1481</v>
      </c>
      <c r="I1489" s="41" t="b">
        <f>COUNTIF(E:E,E1489)&gt;1</f>
        <v>0</v>
      </c>
    </row>
    <row r="1490" spans="1:9" x14ac:dyDescent="0.2">
      <c r="A1490" s="2" t="s">
        <v>10</v>
      </c>
      <c r="B1490" s="3" t="s">
        <v>655</v>
      </c>
      <c r="C1490" s="4" t="s">
        <v>1480</v>
      </c>
      <c r="D1490" s="4" t="str">
        <f>VLOOKUP(B1490,'local electoral areas'!G:H,2,FALSE)</f>
        <v>Kenmare</v>
      </c>
      <c r="E1490" s="4">
        <v>19055</v>
      </c>
      <c r="F1490" s="5">
        <v>224</v>
      </c>
      <c r="G1490" t="b">
        <f>COUNTIF(B:B,B1490)&gt;1</f>
        <v>1</v>
      </c>
      <c r="H1490" s="41" t="s">
        <v>1481</v>
      </c>
      <c r="I1490" s="41" t="b">
        <f>COUNTIF(E:E,E1490)&gt;1</f>
        <v>0</v>
      </c>
    </row>
    <row r="1491" spans="1:9" x14ac:dyDescent="0.2">
      <c r="A1491" s="2" t="s">
        <v>10</v>
      </c>
      <c r="B1491" s="3" t="s">
        <v>1558</v>
      </c>
      <c r="C1491" s="4" t="s">
        <v>1480</v>
      </c>
      <c r="D1491" s="4" t="str">
        <f>VLOOKUP(B1491,'local electoral areas'!G:H,2,FALSE)</f>
        <v>Listowel</v>
      </c>
      <c r="E1491" s="4">
        <v>19107</v>
      </c>
      <c r="F1491" s="5">
        <v>269</v>
      </c>
      <c r="G1491" t="b">
        <f>COUNTIF(B:B,B1491)&gt;1</f>
        <v>0</v>
      </c>
      <c r="H1491" s="41" t="s">
        <v>1481</v>
      </c>
      <c r="I1491" s="41" t="b">
        <f>COUNTIF(E:E,E1491)&gt;1</f>
        <v>0</v>
      </c>
    </row>
    <row r="1492" spans="1:9" x14ac:dyDescent="0.2">
      <c r="A1492" s="2" t="s">
        <v>10</v>
      </c>
      <c r="B1492" s="3" t="s">
        <v>1559</v>
      </c>
      <c r="C1492" s="4" t="s">
        <v>1480</v>
      </c>
      <c r="D1492" s="4" t="str">
        <f>VLOOKUP(B1492,'local electoral areas'!G:H,2,FALSE)</f>
        <v>Listowel</v>
      </c>
      <c r="E1492" s="4">
        <v>19108</v>
      </c>
      <c r="F1492" s="5">
        <v>377</v>
      </c>
      <c r="G1492" t="b">
        <f>COUNTIF(B:B,B1492)&gt;1</f>
        <v>0</v>
      </c>
      <c r="H1492" s="41" t="s">
        <v>1481</v>
      </c>
      <c r="I1492" s="41" t="b">
        <f>COUNTIF(E:E,E1492)&gt;1</f>
        <v>0</v>
      </c>
    </row>
    <row r="1493" spans="1:9" x14ac:dyDescent="0.2">
      <c r="A1493" s="2" t="s">
        <v>10</v>
      </c>
      <c r="B1493" s="3" t="s">
        <v>1560</v>
      </c>
      <c r="C1493" s="4" t="s">
        <v>1480</v>
      </c>
      <c r="D1493" s="4" t="str">
        <f>VLOOKUP(B1493,'local electoral areas'!G:H,2,FALSE)</f>
        <v>Killarney</v>
      </c>
      <c r="E1493" s="4">
        <v>19077</v>
      </c>
      <c r="F1493" s="5">
        <v>1049</v>
      </c>
      <c r="G1493" t="b">
        <f>COUNTIF(B:B,B1493)&gt;1</f>
        <v>0</v>
      </c>
      <c r="H1493" s="41" t="s">
        <v>1481</v>
      </c>
      <c r="I1493" s="41" t="b">
        <f>COUNTIF(E:E,E1493)&gt;1</f>
        <v>0</v>
      </c>
    </row>
    <row r="1494" spans="1:9" x14ac:dyDescent="0.2">
      <c r="A1494" s="2" t="s">
        <v>10</v>
      </c>
      <c r="B1494" s="3" t="s">
        <v>666</v>
      </c>
      <c r="C1494" s="4" t="s">
        <v>1480</v>
      </c>
      <c r="D1494" s="4" t="str">
        <f>VLOOKUP(B1494,'local electoral areas'!G:H,2,FALSE)</f>
        <v>An Daingean</v>
      </c>
      <c r="E1494" s="4">
        <v>19037</v>
      </c>
      <c r="F1494" s="5">
        <v>158</v>
      </c>
      <c r="G1494" t="b">
        <f>COUNTIF(B:B,B1494)&gt;1</f>
        <v>1</v>
      </c>
      <c r="H1494" s="41" t="s">
        <v>1481</v>
      </c>
      <c r="I1494" s="41" t="b">
        <f>COUNTIF(E:E,E1494)&gt;1</f>
        <v>0</v>
      </c>
    </row>
    <row r="1495" spans="1:9" x14ac:dyDescent="0.2">
      <c r="A1495" s="2" t="s">
        <v>10</v>
      </c>
      <c r="B1495" s="3" t="s">
        <v>1526</v>
      </c>
      <c r="C1495" s="4" t="s">
        <v>1480</v>
      </c>
      <c r="D1495" s="4" t="str">
        <f>VLOOKUP(B1495,'local electoral areas'!G:H,2,FALSE)</f>
        <v>Kenmare</v>
      </c>
      <c r="E1495" s="4">
        <v>19056</v>
      </c>
      <c r="F1495" s="5">
        <v>3508</v>
      </c>
      <c r="G1495" t="b">
        <f>COUNTIF(B:B,B1495)&gt;1</f>
        <v>0</v>
      </c>
      <c r="H1495" s="41" t="s">
        <v>1481</v>
      </c>
      <c r="I1495" s="41" t="b">
        <f>COUNTIF(E:E,E1495)&gt;1</f>
        <v>0</v>
      </c>
    </row>
    <row r="1496" spans="1:9" x14ac:dyDescent="0.2">
      <c r="A1496" s="2" t="s">
        <v>10</v>
      </c>
      <c r="B1496" s="3" t="s">
        <v>1561</v>
      </c>
      <c r="C1496" s="4" t="s">
        <v>1480</v>
      </c>
      <c r="D1496" s="4" t="str">
        <f>VLOOKUP(B1496,'local electoral areas'!G:H,2,FALSE)</f>
        <v>Listowel</v>
      </c>
      <c r="E1496" s="4">
        <v>19149</v>
      </c>
      <c r="F1496" s="5">
        <v>639</v>
      </c>
      <c r="G1496" t="b">
        <f>COUNTIF(B:B,B1496)&gt;1</f>
        <v>0</v>
      </c>
      <c r="H1496" s="41" t="s">
        <v>1481</v>
      </c>
      <c r="I1496" s="41" t="b">
        <f>COUNTIF(E:E,E1496)&gt;1</f>
        <v>0</v>
      </c>
    </row>
    <row r="1497" spans="1:9" x14ac:dyDescent="0.2">
      <c r="A1497" s="2" t="s">
        <v>10</v>
      </c>
      <c r="B1497" s="3" t="s">
        <v>672</v>
      </c>
      <c r="C1497" s="4" t="s">
        <v>1480</v>
      </c>
      <c r="D1497" s="4" t="str">
        <f>VLOOKUP(B1497,'local electoral areas'!G:H,2,FALSE)</f>
        <v>Killarney</v>
      </c>
      <c r="E1497" s="4">
        <v>19078</v>
      </c>
      <c r="F1497" s="5">
        <v>645</v>
      </c>
      <c r="G1497" t="b">
        <f>COUNTIF(B:B,B1497)&gt;1</f>
        <v>1</v>
      </c>
      <c r="H1497" s="41" t="s">
        <v>1481</v>
      </c>
      <c r="I1497" s="41" t="b">
        <f>COUNTIF(E:E,E1497)&gt;1</f>
        <v>0</v>
      </c>
    </row>
    <row r="1498" spans="1:9" x14ac:dyDescent="0.2">
      <c r="A1498" s="2" t="s">
        <v>10</v>
      </c>
      <c r="B1498" s="3" t="s">
        <v>1562</v>
      </c>
      <c r="C1498" s="4" t="s">
        <v>1480</v>
      </c>
      <c r="D1498" s="4" t="str">
        <f>VLOOKUP(B1498,'local electoral areas'!G:H,2,FALSE)</f>
        <v>Killarney</v>
      </c>
      <c r="E1498" s="4">
        <v>19079</v>
      </c>
      <c r="F1498" s="5">
        <v>2328</v>
      </c>
      <c r="G1498" t="b">
        <f>COUNTIF(B:B,B1498)&gt;1</f>
        <v>0</v>
      </c>
      <c r="H1498" s="41" t="s">
        <v>1481</v>
      </c>
      <c r="I1498" s="41" t="b">
        <f>COUNTIF(E:E,E1498)&gt;1</f>
        <v>0</v>
      </c>
    </row>
    <row r="1499" spans="1:9" x14ac:dyDescent="0.2">
      <c r="A1499" s="2" t="s">
        <v>10</v>
      </c>
      <c r="B1499" s="3" t="s">
        <v>1563</v>
      </c>
      <c r="C1499" s="4" t="s">
        <v>1480</v>
      </c>
      <c r="D1499" s="4" t="str">
        <f>VLOOKUP(B1499,'local electoral areas'!G:H,2,FALSE)</f>
        <v>Listowel</v>
      </c>
      <c r="E1499" s="4">
        <v>19109</v>
      </c>
      <c r="F1499" s="5">
        <v>986</v>
      </c>
      <c r="G1499" t="b">
        <f>COUNTIF(B:B,B1499)&gt;1</f>
        <v>0</v>
      </c>
      <c r="H1499" s="41" t="s">
        <v>1481</v>
      </c>
      <c r="I1499" s="41" t="b">
        <f>COUNTIF(E:E,E1499)&gt;1</f>
        <v>0</v>
      </c>
    </row>
    <row r="1500" spans="1:9" x14ac:dyDescent="0.2">
      <c r="A1500" s="2" t="s">
        <v>10</v>
      </c>
      <c r="B1500" s="3" t="s">
        <v>1564</v>
      </c>
      <c r="C1500" s="4" t="s">
        <v>1480</v>
      </c>
      <c r="D1500" s="4" t="str">
        <f>VLOOKUP(B1500,'local electoral areas'!G:H,2,FALSE)</f>
        <v>Castleisland</v>
      </c>
      <c r="E1500" s="4">
        <v>19080</v>
      </c>
      <c r="F1500" s="5">
        <v>236</v>
      </c>
      <c r="G1500" t="b">
        <f>COUNTIF(B:B,B1500)&gt;1</f>
        <v>0</v>
      </c>
      <c r="H1500" s="41" t="s">
        <v>1481</v>
      </c>
      <c r="I1500" s="41" t="b">
        <f>COUNTIF(E:E,E1500)&gt;1</f>
        <v>0</v>
      </c>
    </row>
    <row r="1501" spans="1:9" x14ac:dyDescent="0.2">
      <c r="A1501" s="2" t="s">
        <v>10</v>
      </c>
      <c r="B1501" s="3" t="s">
        <v>1565</v>
      </c>
      <c r="C1501" s="4" t="s">
        <v>1480</v>
      </c>
      <c r="D1501" s="4" t="str">
        <f>VLOOKUP(B1501,'local electoral areas'!G:H,2,FALSE)</f>
        <v>Listowel</v>
      </c>
      <c r="E1501" s="4">
        <v>19150</v>
      </c>
      <c r="F1501" s="5">
        <v>262</v>
      </c>
      <c r="G1501" t="b">
        <f>COUNTIF(B:B,B1501)&gt;1</f>
        <v>1</v>
      </c>
      <c r="H1501" s="41" t="s">
        <v>1481</v>
      </c>
      <c r="I1501" s="41" t="b">
        <f>COUNTIF(E:E,E1501)&gt;1</f>
        <v>0</v>
      </c>
    </row>
    <row r="1502" spans="1:9" x14ac:dyDescent="0.2">
      <c r="A1502" s="2" t="s">
        <v>10</v>
      </c>
      <c r="B1502" s="3" t="s">
        <v>1566</v>
      </c>
      <c r="C1502" s="4" t="s">
        <v>1480</v>
      </c>
      <c r="D1502" s="4" t="str">
        <f>VLOOKUP(B1502,'local electoral areas'!G:H,2,FALSE)</f>
        <v>An Daingean</v>
      </c>
      <c r="E1502" s="4">
        <v>19151</v>
      </c>
      <c r="F1502" s="5">
        <v>693</v>
      </c>
      <c r="G1502" t="b">
        <f>COUNTIF(B:B,B1502)&gt;1</f>
        <v>0</v>
      </c>
      <c r="H1502" s="41" t="s">
        <v>1481</v>
      </c>
      <c r="I1502" s="41" t="b">
        <f>COUNTIF(E:E,E1502)&gt;1</f>
        <v>0</v>
      </c>
    </row>
    <row r="1503" spans="1:9" x14ac:dyDescent="0.2">
      <c r="A1503" s="2" t="s">
        <v>10</v>
      </c>
      <c r="B1503" s="3" t="s">
        <v>1567</v>
      </c>
      <c r="C1503" s="4" t="s">
        <v>1480</v>
      </c>
      <c r="D1503" s="4" t="str">
        <f>VLOOKUP(B1503,'local electoral areas'!G:H,2,FALSE)</f>
        <v>Kenmare</v>
      </c>
      <c r="E1503" s="4">
        <v>19057</v>
      </c>
      <c r="F1503" s="5">
        <v>775</v>
      </c>
      <c r="G1503" t="b">
        <f>COUNTIF(B:B,B1503)&gt;1</f>
        <v>1</v>
      </c>
      <c r="H1503" s="41" t="s">
        <v>1481</v>
      </c>
      <c r="I1503" s="41" t="b">
        <f>COUNTIF(E:E,E1503)&gt;1</f>
        <v>0</v>
      </c>
    </row>
    <row r="1504" spans="1:9" x14ac:dyDescent="0.2">
      <c r="A1504" s="2" t="s">
        <v>10</v>
      </c>
      <c r="B1504" s="3" t="s">
        <v>1568</v>
      </c>
      <c r="C1504" s="4" t="s">
        <v>1480</v>
      </c>
      <c r="D1504" s="4" t="str">
        <f>VLOOKUP(B1504,'local electoral areas'!G:H,2,FALSE)</f>
        <v>An Daingean</v>
      </c>
      <c r="E1504" s="4">
        <v>19152</v>
      </c>
      <c r="F1504" s="5">
        <v>290</v>
      </c>
      <c r="G1504" t="b">
        <f>COUNTIF(B:B,B1504)&gt;1</f>
        <v>0</v>
      </c>
      <c r="H1504" s="41" t="s">
        <v>1481</v>
      </c>
      <c r="I1504" s="41" t="b">
        <f>COUNTIF(E:E,E1504)&gt;1</f>
        <v>0</v>
      </c>
    </row>
    <row r="1505" spans="1:9" x14ac:dyDescent="0.2">
      <c r="A1505" s="2" t="s">
        <v>10</v>
      </c>
      <c r="B1505" s="3" t="s">
        <v>1569</v>
      </c>
      <c r="C1505" s="4" t="s">
        <v>1480</v>
      </c>
      <c r="D1505" s="4" t="str">
        <f>VLOOKUP(B1505,'local electoral areas'!G:H,2,FALSE)</f>
        <v>Kenmare</v>
      </c>
      <c r="E1505" s="4">
        <v>19081</v>
      </c>
      <c r="F1505" s="5">
        <v>987</v>
      </c>
      <c r="G1505" t="b">
        <f>COUNTIF(B:B,B1505)&gt;1</f>
        <v>0</v>
      </c>
      <c r="H1505" s="41" t="s">
        <v>1481</v>
      </c>
      <c r="I1505" s="41" t="b">
        <f>COUNTIF(E:E,E1505)&gt;1</f>
        <v>0</v>
      </c>
    </row>
    <row r="1506" spans="1:9" x14ac:dyDescent="0.2">
      <c r="A1506" s="2" t="s">
        <v>10</v>
      </c>
      <c r="B1506" s="3" t="s">
        <v>1570</v>
      </c>
      <c r="C1506" s="4" t="s">
        <v>1480</v>
      </c>
      <c r="D1506" s="4" t="str">
        <f>VLOOKUP(B1506,'local electoral areas'!G:H,2,FALSE)</f>
        <v>Listowel</v>
      </c>
      <c r="E1506" s="4">
        <v>19153</v>
      </c>
      <c r="F1506" s="5">
        <v>406</v>
      </c>
      <c r="G1506" t="b">
        <f>COUNTIF(B:B,B1506)&gt;1</f>
        <v>0</v>
      </c>
      <c r="H1506" s="41" t="s">
        <v>1481</v>
      </c>
      <c r="I1506" s="41" t="b">
        <f>COUNTIF(E:E,E1506)&gt;1</f>
        <v>0</v>
      </c>
    </row>
    <row r="1507" spans="1:9" x14ac:dyDescent="0.2">
      <c r="A1507" s="2" t="s">
        <v>10</v>
      </c>
      <c r="B1507" s="3" t="s">
        <v>1571</v>
      </c>
      <c r="C1507" s="4" t="s">
        <v>1480</v>
      </c>
      <c r="D1507" s="4" t="str">
        <f>VLOOKUP(B1507,'local electoral areas'!G:H,2,FALSE)</f>
        <v>Killarney</v>
      </c>
      <c r="E1507" s="4">
        <v>19082</v>
      </c>
      <c r="F1507" s="5">
        <v>7709</v>
      </c>
      <c r="G1507" t="b">
        <f>COUNTIF(B:B,B1507)&gt;1</f>
        <v>0</v>
      </c>
      <c r="H1507" s="41" t="s">
        <v>1481</v>
      </c>
      <c r="I1507" s="41" t="b">
        <f>COUNTIF(E:E,E1507)&gt;1</f>
        <v>0</v>
      </c>
    </row>
    <row r="1508" spans="1:9" x14ac:dyDescent="0.2">
      <c r="A1508" s="2" t="s">
        <v>10</v>
      </c>
      <c r="B1508" s="3" t="s">
        <v>1572</v>
      </c>
      <c r="C1508" s="4" t="s">
        <v>1480</v>
      </c>
      <c r="D1508" s="4" t="str">
        <f>VLOOKUP(B1508,'local electoral areas'!G:H,2,FALSE)</f>
        <v>Killarney</v>
      </c>
      <c r="E1508" s="4">
        <v>19001</v>
      </c>
      <c r="F1508" s="5">
        <v>10363</v>
      </c>
      <c r="G1508" t="b">
        <f>COUNTIF(B:B,B1508)&gt;1</f>
        <v>0</v>
      </c>
      <c r="H1508" s="41" t="s">
        <v>1481</v>
      </c>
      <c r="I1508" s="41" t="b">
        <f>COUNTIF(E:E,E1508)&gt;1</f>
        <v>0</v>
      </c>
    </row>
    <row r="1509" spans="1:9" x14ac:dyDescent="0.2">
      <c r="A1509" s="2" t="s">
        <v>10</v>
      </c>
      <c r="B1509" s="3" t="s">
        <v>1573</v>
      </c>
      <c r="C1509" s="4" t="s">
        <v>1480</v>
      </c>
      <c r="D1509" s="4" t="str">
        <f>VLOOKUP(B1509,'local electoral areas'!G:H,2,FALSE)</f>
        <v>Castleisland</v>
      </c>
      <c r="E1509" s="4">
        <v>19083</v>
      </c>
      <c r="F1509" s="5">
        <v>864</v>
      </c>
      <c r="G1509" t="b">
        <f>COUNTIF(B:B,B1509)&gt;1</f>
        <v>0</v>
      </c>
      <c r="H1509" s="41" t="s">
        <v>1481</v>
      </c>
      <c r="I1509" s="41" t="b">
        <f>COUNTIF(E:E,E1509)&gt;1</f>
        <v>0</v>
      </c>
    </row>
    <row r="1510" spans="1:9" x14ac:dyDescent="0.2">
      <c r="A1510" s="2" t="s">
        <v>10</v>
      </c>
      <c r="B1510" s="3" t="s">
        <v>1574</v>
      </c>
      <c r="C1510" s="4" t="s">
        <v>1480</v>
      </c>
      <c r="D1510" s="4" t="str">
        <f>VLOOKUP(B1510,'local electoral areas'!G:H,2,FALSE)</f>
        <v>Listowel</v>
      </c>
      <c r="E1510" s="4">
        <v>19110</v>
      </c>
      <c r="F1510" s="5">
        <v>2065</v>
      </c>
      <c r="G1510" t="b">
        <f>COUNTIF(B:B,B1510)&gt;1</f>
        <v>0</v>
      </c>
      <c r="H1510" s="41" t="s">
        <v>1481</v>
      </c>
      <c r="I1510" s="41" t="b">
        <f>COUNTIF(E:E,E1510)&gt;1</f>
        <v>0</v>
      </c>
    </row>
    <row r="1511" spans="1:9" x14ac:dyDescent="0.2">
      <c r="A1511" s="2" t="s">
        <v>10</v>
      </c>
      <c r="B1511" s="3" t="s">
        <v>1575</v>
      </c>
      <c r="C1511" s="4" t="s">
        <v>1480</v>
      </c>
      <c r="D1511" s="4" t="str">
        <f>VLOOKUP(B1511,'local electoral areas'!G:H,2,FALSE)</f>
        <v>Kenmare</v>
      </c>
      <c r="E1511" s="4">
        <v>19017</v>
      </c>
      <c r="F1511" s="5">
        <v>296</v>
      </c>
      <c r="G1511" t="b">
        <f>COUNTIF(B:B,B1511)&gt;1</f>
        <v>0</v>
      </c>
      <c r="H1511" s="41" t="s">
        <v>1481</v>
      </c>
      <c r="I1511" s="41" t="b">
        <f>COUNTIF(E:E,E1511)&gt;1</f>
        <v>0</v>
      </c>
    </row>
    <row r="1512" spans="1:9" x14ac:dyDescent="0.2">
      <c r="A1512" s="2" t="s">
        <v>10</v>
      </c>
      <c r="B1512" s="3" t="s">
        <v>1576</v>
      </c>
      <c r="C1512" s="4" t="s">
        <v>1480</v>
      </c>
      <c r="D1512" s="4" t="str">
        <f>VLOOKUP(B1512,'local electoral areas'!G:H,2,FALSE)</f>
        <v>Kenmare</v>
      </c>
      <c r="E1512" s="4">
        <v>19084</v>
      </c>
      <c r="F1512" s="5">
        <v>4637</v>
      </c>
      <c r="G1512" t="b">
        <f>COUNTIF(B:B,B1512)&gt;1</f>
        <v>0</v>
      </c>
      <c r="H1512" s="41" t="s">
        <v>1481</v>
      </c>
      <c r="I1512" s="41" t="b">
        <f>COUNTIF(E:E,E1512)&gt;1</f>
        <v>0</v>
      </c>
    </row>
    <row r="1513" spans="1:9" x14ac:dyDescent="0.2">
      <c r="A1513" s="2" t="s">
        <v>10</v>
      </c>
      <c r="B1513" s="3" t="s">
        <v>1577</v>
      </c>
      <c r="C1513" s="4" t="s">
        <v>1480</v>
      </c>
      <c r="D1513" s="4" t="str">
        <f>VLOOKUP(B1513,'local electoral areas'!G:H,2,FALSE)</f>
        <v>Listowel</v>
      </c>
      <c r="E1513" s="4">
        <v>19111</v>
      </c>
      <c r="F1513" s="5">
        <v>495</v>
      </c>
      <c r="G1513" t="b">
        <f>COUNTIF(B:B,B1513)&gt;1</f>
        <v>0</v>
      </c>
      <c r="H1513" s="41" t="s">
        <v>1481</v>
      </c>
      <c r="I1513" s="41" t="b">
        <f>COUNTIF(E:E,E1513)&gt;1</f>
        <v>0</v>
      </c>
    </row>
    <row r="1514" spans="1:9" x14ac:dyDescent="0.2">
      <c r="A1514" s="2" t="s">
        <v>10</v>
      </c>
      <c r="B1514" s="3" t="s">
        <v>1578</v>
      </c>
      <c r="C1514" s="4" t="s">
        <v>1480</v>
      </c>
      <c r="D1514" s="4" t="str">
        <f>VLOOKUP(B1514,'local electoral areas'!G:H,2,FALSE)</f>
        <v>Listowel</v>
      </c>
      <c r="E1514" s="4">
        <v>19112</v>
      </c>
      <c r="F1514" s="5">
        <v>742</v>
      </c>
      <c r="G1514" t="b">
        <f>COUNTIF(B:B,B1514)&gt;1</f>
        <v>0</v>
      </c>
      <c r="H1514" s="41" t="s">
        <v>1481</v>
      </c>
      <c r="I1514" s="41" t="b">
        <f>COUNTIF(E:E,E1514)&gt;1</f>
        <v>0</v>
      </c>
    </row>
    <row r="1515" spans="1:9" x14ac:dyDescent="0.2">
      <c r="A1515" s="2" t="s">
        <v>10</v>
      </c>
      <c r="B1515" s="3" t="s">
        <v>386</v>
      </c>
      <c r="C1515" s="4" t="s">
        <v>1480</v>
      </c>
      <c r="D1515" s="4" t="str">
        <f>VLOOKUP(B1515,'local electoral areas'!G:H,2,FALSE)</f>
        <v>Castleisland</v>
      </c>
      <c r="E1515" s="4">
        <v>19154</v>
      </c>
      <c r="F1515" s="5">
        <v>301</v>
      </c>
      <c r="G1515" t="b">
        <f>COUNTIF(B:B,B1515)&gt;1</f>
        <v>1</v>
      </c>
      <c r="H1515" s="41" t="s">
        <v>1481</v>
      </c>
      <c r="I1515" s="41" t="b">
        <f>COUNTIF(E:E,E1515)&gt;1</f>
        <v>0</v>
      </c>
    </row>
    <row r="1516" spans="1:9" x14ac:dyDescent="0.2">
      <c r="A1516" s="2" t="s">
        <v>10</v>
      </c>
      <c r="B1516" s="3" t="s">
        <v>1579</v>
      </c>
      <c r="C1516" s="4" t="s">
        <v>1480</v>
      </c>
      <c r="D1516" s="4" t="str">
        <f>VLOOKUP(B1516,'local electoral areas'!G:H,2,FALSE)</f>
        <v>Castleisland</v>
      </c>
      <c r="E1516" s="4">
        <v>19085</v>
      </c>
      <c r="F1516" s="5">
        <v>1047</v>
      </c>
      <c r="G1516" t="b">
        <f>COUNTIF(B:B,B1516)&gt;1</f>
        <v>0</v>
      </c>
      <c r="H1516" s="41" t="s">
        <v>1481</v>
      </c>
      <c r="I1516" s="41" t="b">
        <f>COUNTIF(E:E,E1516)&gt;1</f>
        <v>0</v>
      </c>
    </row>
    <row r="1517" spans="1:9" x14ac:dyDescent="0.2">
      <c r="A1517" s="2" t="s">
        <v>10</v>
      </c>
      <c r="B1517" s="3" t="s">
        <v>1580</v>
      </c>
      <c r="C1517" s="4" t="s">
        <v>1480</v>
      </c>
      <c r="D1517" s="4" t="str">
        <f>VLOOKUP(B1517,'local electoral areas'!G:H,2,FALSE)</f>
        <v>Castleisland</v>
      </c>
      <c r="E1517" s="4">
        <v>19113</v>
      </c>
      <c r="F1517" s="5">
        <v>235</v>
      </c>
      <c r="G1517" t="b">
        <f>COUNTIF(B:B,B1517)&gt;1</f>
        <v>0</v>
      </c>
      <c r="H1517" s="41" t="s">
        <v>1481</v>
      </c>
      <c r="I1517" s="41" t="b">
        <f>COUNTIF(E:E,E1517)&gt;1</f>
        <v>0</v>
      </c>
    </row>
    <row r="1518" spans="1:9" x14ac:dyDescent="0.2">
      <c r="A1518" s="2" t="s">
        <v>10</v>
      </c>
      <c r="B1518" s="3" t="s">
        <v>1581</v>
      </c>
      <c r="C1518" s="4" t="s">
        <v>1480</v>
      </c>
      <c r="D1518" t="str">
        <f>VLOOKUP(B1518,'local electoral areas'!G:H,2,FALSE)</f>
        <v>An Daingean</v>
      </c>
      <c r="E1518" s="4">
        <v>19155</v>
      </c>
      <c r="F1518" s="5">
        <v>551</v>
      </c>
      <c r="G1518" t="b">
        <f>COUNTIF(B:B,B1518)&gt;1</f>
        <v>0</v>
      </c>
      <c r="H1518" s="41" t="s">
        <v>1481</v>
      </c>
      <c r="I1518" s="41" t="b">
        <f>COUNTIF(E:E,E1518)&gt;1</f>
        <v>0</v>
      </c>
    </row>
    <row r="1519" spans="1:9" x14ac:dyDescent="0.2">
      <c r="A1519" s="2" t="s">
        <v>10</v>
      </c>
      <c r="B1519" s="3" t="s">
        <v>1582</v>
      </c>
      <c r="C1519" s="4" t="s">
        <v>1480</v>
      </c>
      <c r="D1519" s="4" t="str">
        <f>VLOOKUP(B1519,'local electoral areas'!G:H,2,FALSE)</f>
        <v>Listowel</v>
      </c>
      <c r="E1519" s="4">
        <v>19114</v>
      </c>
      <c r="F1519" s="5">
        <v>441</v>
      </c>
      <c r="G1519" t="b">
        <f>COUNTIF(B:B,B1519)&gt;1</f>
        <v>0</v>
      </c>
      <c r="H1519" s="41" t="s">
        <v>1481</v>
      </c>
      <c r="I1519" s="41" t="b">
        <f>COUNTIF(E:E,E1519)&gt;1</f>
        <v>0</v>
      </c>
    </row>
    <row r="1520" spans="1:9" x14ac:dyDescent="0.2">
      <c r="A1520" s="2" t="s">
        <v>10</v>
      </c>
      <c r="B1520" s="3" t="s">
        <v>1583</v>
      </c>
      <c r="C1520" s="4" t="s">
        <v>1480</v>
      </c>
      <c r="D1520" s="4" t="str">
        <f>VLOOKUP(B1520,'local electoral areas'!G:H,2,FALSE)</f>
        <v>An Daingean</v>
      </c>
      <c r="E1520" s="4">
        <v>19156</v>
      </c>
      <c r="F1520" s="5">
        <v>394</v>
      </c>
      <c r="G1520" t="b">
        <f>COUNTIF(B:B,B1520)&gt;1</f>
        <v>0</v>
      </c>
      <c r="H1520" s="41" t="s">
        <v>1481</v>
      </c>
      <c r="I1520" s="41" t="b">
        <f>COUNTIF(E:E,E1520)&gt;1</f>
        <v>0</v>
      </c>
    </row>
    <row r="1521" spans="1:9" x14ac:dyDescent="0.2">
      <c r="A1521" s="2" t="s">
        <v>10</v>
      </c>
      <c r="B1521" s="3" t="s">
        <v>1584</v>
      </c>
      <c r="C1521" s="4" t="s">
        <v>1480</v>
      </c>
      <c r="D1521" s="4" t="str">
        <f>VLOOKUP(B1521,'local electoral areas'!G:H,2,FALSE)</f>
        <v>Castleisland</v>
      </c>
      <c r="E1521" s="4">
        <v>19157</v>
      </c>
      <c r="F1521" s="5">
        <v>725</v>
      </c>
      <c r="G1521" t="b">
        <f>COUNTIF(B:B,B1521)&gt;1</f>
        <v>0</v>
      </c>
      <c r="H1521" s="41" t="s">
        <v>1481</v>
      </c>
      <c r="I1521" s="41" t="b">
        <f>COUNTIF(E:E,E1521)&gt;1</f>
        <v>0</v>
      </c>
    </row>
    <row r="1522" spans="1:9" x14ac:dyDescent="0.2">
      <c r="A1522" s="2" t="s">
        <v>10</v>
      </c>
      <c r="B1522" s="3" t="s">
        <v>1585</v>
      </c>
      <c r="C1522" s="4" t="s">
        <v>1480</v>
      </c>
      <c r="D1522" s="4" t="str">
        <f>VLOOKUP(B1522,'local electoral areas'!G:H,2,FALSE)</f>
        <v>Killarney</v>
      </c>
      <c r="E1522" s="4">
        <v>19086</v>
      </c>
      <c r="F1522" s="5">
        <v>309</v>
      </c>
      <c r="G1522" t="b">
        <f>COUNTIF(B:B,B1522)&gt;1</f>
        <v>0</v>
      </c>
      <c r="H1522" s="41" t="s">
        <v>1481</v>
      </c>
      <c r="I1522" s="41" t="b">
        <f>COUNTIF(E:E,E1522)&gt;1</f>
        <v>0</v>
      </c>
    </row>
    <row r="1523" spans="1:9" x14ac:dyDescent="0.2">
      <c r="A1523" s="2" t="s">
        <v>10</v>
      </c>
      <c r="B1523" s="3" t="s">
        <v>1586</v>
      </c>
      <c r="C1523" s="4" t="s">
        <v>1480</v>
      </c>
      <c r="D1523" s="4" t="str">
        <f>VLOOKUP(B1523,'local electoral areas'!G:H,2,FALSE)</f>
        <v>An Daingean</v>
      </c>
      <c r="E1523" s="4">
        <v>19041</v>
      </c>
      <c r="F1523" s="5">
        <v>274</v>
      </c>
      <c r="G1523" t="b">
        <f>COUNTIF(B:B,B1523)&gt;1</f>
        <v>0</v>
      </c>
      <c r="H1523" s="41" t="s">
        <v>1481</v>
      </c>
      <c r="I1523" s="41" t="b">
        <f>COUNTIF(E:E,E1523)&gt;1</f>
        <v>0</v>
      </c>
    </row>
    <row r="1524" spans="1:9" x14ac:dyDescent="0.2">
      <c r="A1524" s="2" t="s">
        <v>10</v>
      </c>
      <c r="B1524" s="3" t="s">
        <v>1587</v>
      </c>
      <c r="C1524" s="4" t="s">
        <v>1480</v>
      </c>
      <c r="D1524" s="4" t="str">
        <f>VLOOKUP(B1524,'local electoral areas'!G:H,2,FALSE)</f>
        <v>Castleisland</v>
      </c>
      <c r="E1524" s="4">
        <v>19158</v>
      </c>
      <c r="F1524" s="5">
        <v>439</v>
      </c>
      <c r="G1524" t="b">
        <f>COUNTIF(B:B,B1524)&gt;1</f>
        <v>0</v>
      </c>
      <c r="H1524" s="41" t="s">
        <v>1481</v>
      </c>
      <c r="I1524" s="41" t="b">
        <f>COUNTIF(E:E,E1524)&gt;1</f>
        <v>0</v>
      </c>
    </row>
    <row r="1525" spans="1:9" x14ac:dyDescent="0.2">
      <c r="A1525" s="2" t="s">
        <v>10</v>
      </c>
      <c r="B1525" s="3" t="s">
        <v>1588</v>
      </c>
      <c r="C1525" s="4" t="s">
        <v>1480</v>
      </c>
      <c r="D1525" s="4" t="str">
        <f>VLOOKUP(B1525,'local electoral areas'!G:H,2,FALSE)</f>
        <v>Killarney</v>
      </c>
      <c r="E1525" s="4">
        <v>19087</v>
      </c>
      <c r="F1525" s="5">
        <v>736</v>
      </c>
      <c r="G1525" t="b">
        <f>COUNTIF(B:B,B1525)&gt;1</f>
        <v>0</v>
      </c>
      <c r="H1525" s="41" t="s">
        <v>1481</v>
      </c>
      <c r="I1525" s="41" t="b">
        <f>COUNTIF(E:E,E1525)&gt;1</f>
        <v>0</v>
      </c>
    </row>
    <row r="1526" spans="1:9" x14ac:dyDescent="0.2">
      <c r="A1526" s="2" t="s">
        <v>10</v>
      </c>
      <c r="B1526" s="3" t="s">
        <v>727</v>
      </c>
      <c r="C1526" s="4" t="s">
        <v>1480</v>
      </c>
      <c r="D1526" s="4" t="str">
        <f>VLOOKUP(B1526,'local electoral areas'!G:H,2,FALSE)</f>
        <v>Listowel</v>
      </c>
      <c r="E1526" s="4">
        <v>19115</v>
      </c>
      <c r="F1526" s="5">
        <v>553</v>
      </c>
      <c r="G1526" t="b">
        <f>COUNTIF(B:B,B1526)&gt;1</f>
        <v>1</v>
      </c>
      <c r="H1526" s="41" t="s">
        <v>1481</v>
      </c>
      <c r="I1526" s="41" t="b">
        <f>COUNTIF(E:E,E1526)&gt;1</f>
        <v>0</v>
      </c>
    </row>
    <row r="1527" spans="1:9" x14ac:dyDescent="0.2">
      <c r="A1527" s="2" t="s">
        <v>10</v>
      </c>
      <c r="B1527" s="3" t="s">
        <v>1589</v>
      </c>
      <c r="C1527" s="4" t="s">
        <v>1480</v>
      </c>
      <c r="D1527" s="4" t="str">
        <f>VLOOKUP(B1527,'local electoral areas'!G:H,2,FALSE)</f>
        <v>Kenmare</v>
      </c>
      <c r="E1527" s="4">
        <v>19018</v>
      </c>
      <c r="F1527" s="5">
        <v>106</v>
      </c>
      <c r="G1527" t="b">
        <f>COUNTIF(B:B,B1527)&gt;1</f>
        <v>0</v>
      </c>
      <c r="H1527" s="41" t="s">
        <v>1481</v>
      </c>
      <c r="I1527" s="41" t="b">
        <f>COUNTIF(E:E,E1527)&gt;1</f>
        <v>0</v>
      </c>
    </row>
    <row r="1528" spans="1:9" x14ac:dyDescent="0.2">
      <c r="A1528" s="2" t="s">
        <v>10</v>
      </c>
      <c r="B1528" s="3" t="s">
        <v>1590</v>
      </c>
      <c r="C1528" s="4" t="s">
        <v>1480</v>
      </c>
      <c r="D1528" s="4" t="str">
        <f>VLOOKUP(B1528,'local electoral areas'!G:H,2,FALSE)</f>
        <v>Listowel</v>
      </c>
      <c r="E1528" s="4">
        <v>19116</v>
      </c>
      <c r="F1528" s="5">
        <v>553</v>
      </c>
      <c r="G1528" t="b">
        <f>COUNTIF(B:B,B1528)&gt;1</f>
        <v>0</v>
      </c>
      <c r="H1528" s="41" t="s">
        <v>1481</v>
      </c>
      <c r="I1528" s="41" t="b">
        <f>COUNTIF(E:E,E1528)&gt;1</f>
        <v>0</v>
      </c>
    </row>
    <row r="1529" spans="1:9" x14ac:dyDescent="0.2">
      <c r="A1529" s="2" t="s">
        <v>10</v>
      </c>
      <c r="B1529" s="3" t="s">
        <v>1591</v>
      </c>
      <c r="C1529" s="4" t="s">
        <v>1480</v>
      </c>
      <c r="D1529" s="4" t="str">
        <f>VLOOKUP(B1529,'local electoral areas'!G:H,2,FALSE)</f>
        <v>Listowel</v>
      </c>
      <c r="E1529" s="4">
        <v>19117</v>
      </c>
      <c r="F1529" s="5">
        <v>342</v>
      </c>
      <c r="G1529" t="b">
        <f>COUNTIF(B:B,B1529)&gt;1</f>
        <v>0</v>
      </c>
      <c r="H1529" s="41" t="s">
        <v>1481</v>
      </c>
      <c r="I1529" s="41" t="b">
        <f>COUNTIF(E:E,E1529)&gt;1</f>
        <v>0</v>
      </c>
    </row>
    <row r="1530" spans="1:9" x14ac:dyDescent="0.2">
      <c r="A1530" s="2" t="s">
        <v>10</v>
      </c>
      <c r="B1530" s="3" t="s">
        <v>1592</v>
      </c>
      <c r="C1530" s="4" t="s">
        <v>1480</v>
      </c>
      <c r="D1530" s="4" t="str">
        <f>VLOOKUP(B1530,'local electoral areas'!G:H,2,FALSE)</f>
        <v>Listowel</v>
      </c>
      <c r="E1530" s="4">
        <v>19118</v>
      </c>
      <c r="F1530" s="5">
        <v>1657</v>
      </c>
      <c r="G1530" t="b">
        <f>COUNTIF(B:B,B1530)&gt;1</f>
        <v>0</v>
      </c>
      <c r="H1530" s="41" t="s">
        <v>1481</v>
      </c>
      <c r="I1530" s="41" t="b">
        <f>COUNTIF(E:E,E1530)&gt;1</f>
        <v>0</v>
      </c>
    </row>
    <row r="1531" spans="1:9" x14ac:dyDescent="0.2">
      <c r="A1531" s="2" t="s">
        <v>10</v>
      </c>
      <c r="B1531" s="3" t="s">
        <v>1593</v>
      </c>
      <c r="C1531" s="4" t="s">
        <v>1480</v>
      </c>
      <c r="D1531" s="4" t="str">
        <f>VLOOKUP(B1531,'local electoral areas'!G:H,2,FALSE)</f>
        <v>Listowel</v>
      </c>
      <c r="E1531" s="4">
        <v>19002</v>
      </c>
      <c r="F1531" s="5">
        <v>4196</v>
      </c>
      <c r="G1531" t="b">
        <f>COUNTIF(B:B,B1531)&gt;1</f>
        <v>0</v>
      </c>
      <c r="H1531" s="41" t="s">
        <v>1481</v>
      </c>
      <c r="I1531" s="41" t="b">
        <f>COUNTIF(E:E,E1531)&gt;1</f>
        <v>0</v>
      </c>
    </row>
    <row r="1532" spans="1:9" x14ac:dyDescent="0.2">
      <c r="A1532" s="2" t="s">
        <v>10</v>
      </c>
      <c r="B1532" s="3" t="s">
        <v>1594</v>
      </c>
      <c r="C1532" s="4" t="s">
        <v>1480</v>
      </c>
      <c r="D1532" s="4" t="str">
        <f>VLOOKUP(B1532,'local electoral areas'!G:H,2,FALSE)</f>
        <v>Listowel</v>
      </c>
      <c r="E1532" s="4">
        <v>19119</v>
      </c>
      <c r="F1532" s="5">
        <v>1111</v>
      </c>
      <c r="G1532" t="b">
        <f>COUNTIF(B:B,B1532)&gt;1</f>
        <v>0</v>
      </c>
      <c r="H1532" s="41" t="s">
        <v>1481</v>
      </c>
      <c r="I1532" s="41" t="b">
        <f>COUNTIF(E:E,E1532)&gt;1</f>
        <v>0</v>
      </c>
    </row>
    <row r="1533" spans="1:9" x14ac:dyDescent="0.2">
      <c r="A1533" s="2" t="s">
        <v>10</v>
      </c>
      <c r="B1533" s="3" t="s">
        <v>1595</v>
      </c>
      <c r="C1533" s="4" t="s">
        <v>1480</v>
      </c>
      <c r="D1533" s="4" t="str">
        <f>VLOOKUP(B1533,'local electoral areas'!G:H,2,FALSE)</f>
        <v>Kenmare</v>
      </c>
      <c r="E1533" s="4">
        <v>19019</v>
      </c>
      <c r="F1533" s="5">
        <v>338</v>
      </c>
      <c r="G1533" t="b">
        <f>COUNTIF(B:B,B1533)&gt;1</f>
        <v>0</v>
      </c>
      <c r="H1533" s="41" t="s">
        <v>1481</v>
      </c>
      <c r="I1533" s="41" t="b">
        <f>COUNTIF(E:E,E1533)&gt;1</f>
        <v>0</v>
      </c>
    </row>
    <row r="1534" spans="1:9" x14ac:dyDescent="0.2">
      <c r="A1534" s="2" t="s">
        <v>10</v>
      </c>
      <c r="B1534" s="3" t="s">
        <v>1596</v>
      </c>
      <c r="C1534" s="4" t="s">
        <v>1480</v>
      </c>
      <c r="D1534" s="4" t="str">
        <f>VLOOKUP(B1534,'local electoral areas'!G:H,2,FALSE)</f>
        <v>Kenmare</v>
      </c>
      <c r="E1534" s="4">
        <v>19058</v>
      </c>
      <c r="F1534" s="5">
        <v>134</v>
      </c>
      <c r="G1534" t="b">
        <f>COUNTIF(B:B,B1534)&gt;1</f>
        <v>0</v>
      </c>
      <c r="H1534" s="41" t="s">
        <v>1481</v>
      </c>
      <c r="I1534" s="41" t="b">
        <f>COUNTIF(E:E,E1534)&gt;1</f>
        <v>0</v>
      </c>
    </row>
    <row r="1535" spans="1:9" x14ac:dyDescent="0.2">
      <c r="A1535" s="2" t="s">
        <v>10</v>
      </c>
      <c r="B1535" s="3" t="s">
        <v>1597</v>
      </c>
      <c r="C1535" s="4" t="s">
        <v>1480</v>
      </c>
      <c r="D1535" s="4" t="str">
        <f>VLOOKUP(B1535,'local electoral areas'!G:H,2,FALSE)</f>
        <v>An Daingean</v>
      </c>
      <c r="E1535" s="4">
        <v>19042</v>
      </c>
      <c r="F1535" s="5">
        <v>252</v>
      </c>
      <c r="G1535" t="b">
        <f>COUNTIF(B:B,B1535)&gt;1</f>
        <v>0</v>
      </c>
      <c r="H1535" s="41" t="s">
        <v>1481</v>
      </c>
      <c r="I1535" s="41" t="b">
        <f>COUNTIF(E:E,E1535)&gt;1</f>
        <v>0</v>
      </c>
    </row>
    <row r="1536" spans="1:9" x14ac:dyDescent="0.2">
      <c r="A1536" s="2" t="s">
        <v>10</v>
      </c>
      <c r="B1536" s="3" t="s">
        <v>1598</v>
      </c>
      <c r="C1536" s="4" t="s">
        <v>1480</v>
      </c>
      <c r="D1536" s="4" t="str">
        <f>VLOOKUP(B1536,'local electoral areas'!G:H,2,FALSE)</f>
        <v>Kenmare</v>
      </c>
      <c r="E1536" s="4">
        <v>19021</v>
      </c>
      <c r="F1536" s="5">
        <v>267</v>
      </c>
      <c r="G1536" t="b">
        <f>COUNTIF(B:B,B1536)&gt;1</f>
        <v>0</v>
      </c>
      <c r="H1536" s="41" t="s">
        <v>1481</v>
      </c>
      <c r="I1536" s="41" t="b">
        <f>COUNTIF(E:E,E1536)&gt;1</f>
        <v>0</v>
      </c>
    </row>
    <row r="1537" spans="1:9" x14ac:dyDescent="0.2">
      <c r="A1537" s="2" t="s">
        <v>10</v>
      </c>
      <c r="B1537" s="3" t="s">
        <v>1599</v>
      </c>
      <c r="C1537" s="4" t="s">
        <v>1480</v>
      </c>
      <c r="D1537" s="4" t="str">
        <f>VLOOKUP(B1537,'local electoral areas'!G:H,2,FALSE)</f>
        <v>Castleisland</v>
      </c>
      <c r="E1537" s="4">
        <v>19159</v>
      </c>
      <c r="F1537" s="5">
        <v>491</v>
      </c>
      <c r="G1537" t="b">
        <f>COUNTIF(B:B,B1537)&gt;1</f>
        <v>0</v>
      </c>
      <c r="H1537" s="41" t="s">
        <v>1481</v>
      </c>
      <c r="I1537" s="41" t="b">
        <f>COUNTIF(E:E,E1537)&gt;1</f>
        <v>0</v>
      </c>
    </row>
    <row r="1538" spans="1:9" x14ac:dyDescent="0.2">
      <c r="A1538" s="2" t="s">
        <v>10</v>
      </c>
      <c r="B1538" s="3" t="s">
        <v>282</v>
      </c>
      <c r="C1538" s="4" t="s">
        <v>1480</v>
      </c>
      <c r="D1538" s="4" t="str">
        <f>VLOOKUP(B1538,'local electoral areas'!G:H,2,FALSE)</f>
        <v>An Daingean</v>
      </c>
      <c r="E1538" s="4">
        <v>19088</v>
      </c>
      <c r="F1538" s="5">
        <v>2420</v>
      </c>
      <c r="G1538" t="b">
        <f>COUNTIF(B:B,B1538)&gt;1</f>
        <v>1</v>
      </c>
      <c r="H1538" s="41" t="s">
        <v>1481</v>
      </c>
      <c r="I1538" s="41" t="b">
        <f>COUNTIF(E:E,E1538)&gt;1</f>
        <v>0</v>
      </c>
    </row>
    <row r="1539" spans="1:9" x14ac:dyDescent="0.2">
      <c r="A1539" s="2" t="s">
        <v>10</v>
      </c>
      <c r="B1539" s="3" t="s">
        <v>1600</v>
      </c>
      <c r="C1539" s="4" t="s">
        <v>1480</v>
      </c>
      <c r="D1539" s="4" t="str">
        <f>VLOOKUP(B1539,'local electoral areas'!G:H,2,FALSE)</f>
        <v>Castleisland</v>
      </c>
      <c r="E1539" s="4">
        <v>19089</v>
      </c>
      <c r="F1539" s="5">
        <v>1722</v>
      </c>
      <c r="G1539" t="b">
        <f>COUNTIF(B:B,B1539)&gt;1</f>
        <v>0</v>
      </c>
      <c r="H1539" s="41" t="s">
        <v>1481</v>
      </c>
      <c r="I1539" s="41" t="b">
        <f>COUNTIF(E:E,E1539)&gt;1</f>
        <v>0</v>
      </c>
    </row>
    <row r="1540" spans="1:9" x14ac:dyDescent="0.2">
      <c r="A1540" s="2" t="s">
        <v>10</v>
      </c>
      <c r="B1540" s="3" t="s">
        <v>1601</v>
      </c>
      <c r="C1540" s="4" t="s">
        <v>1480</v>
      </c>
      <c r="D1540" s="4" t="str">
        <f>VLOOKUP(B1540,'local electoral areas'!G:H,2,FALSE)</f>
        <v>Castleisland</v>
      </c>
      <c r="E1540" s="4">
        <v>19160</v>
      </c>
      <c r="F1540" s="5">
        <v>166</v>
      </c>
      <c r="G1540" t="b">
        <f>COUNTIF(B:B,B1540)&gt;1</f>
        <v>0</v>
      </c>
      <c r="H1540" s="41" t="s">
        <v>1481</v>
      </c>
      <c r="I1540" s="41" t="b">
        <f>COUNTIF(E:E,E1540)&gt;1</f>
        <v>0</v>
      </c>
    </row>
    <row r="1541" spans="1:9" x14ac:dyDescent="0.2">
      <c r="A1541" s="2" t="s">
        <v>10</v>
      </c>
      <c r="B1541" s="3" t="s">
        <v>1602</v>
      </c>
      <c r="C1541" s="4" t="s">
        <v>1480</v>
      </c>
      <c r="D1541" s="4" t="str">
        <f>VLOOKUP(B1541,'local electoral areas'!G:H,2,FALSE)</f>
        <v>Listowel</v>
      </c>
      <c r="E1541" s="4">
        <v>19120</v>
      </c>
      <c r="F1541" s="5">
        <v>493</v>
      </c>
      <c r="G1541" t="b">
        <f>COUNTIF(B:B,B1541)&gt;1</f>
        <v>0</v>
      </c>
      <c r="H1541" s="41" t="s">
        <v>1481</v>
      </c>
      <c r="I1541" s="41" t="b">
        <f>COUNTIF(E:E,E1541)&gt;1</f>
        <v>0</v>
      </c>
    </row>
    <row r="1542" spans="1:9" x14ac:dyDescent="0.2">
      <c r="A1542" s="2" t="s">
        <v>10</v>
      </c>
      <c r="B1542" s="3" t="s">
        <v>1603</v>
      </c>
      <c r="C1542" s="4" t="s">
        <v>1480</v>
      </c>
      <c r="D1542" s="4" t="str">
        <f>VLOOKUP(B1542,'local electoral areas'!G:H,2,FALSE)</f>
        <v>Killarney</v>
      </c>
      <c r="E1542" s="4">
        <v>19090</v>
      </c>
      <c r="F1542" s="5">
        <v>867</v>
      </c>
      <c r="G1542" t="b">
        <f>COUNTIF(B:B,B1542)&gt;1</f>
        <v>0</v>
      </c>
      <c r="H1542" s="41" t="s">
        <v>1481</v>
      </c>
      <c r="I1542" s="41" t="b">
        <f>COUNTIF(E:E,E1542)&gt;1</f>
        <v>0</v>
      </c>
    </row>
    <row r="1543" spans="1:9" x14ac:dyDescent="0.2">
      <c r="A1543" s="2" t="s">
        <v>10</v>
      </c>
      <c r="B1543" s="3" t="s">
        <v>1604</v>
      </c>
      <c r="C1543" s="4" t="s">
        <v>1480</v>
      </c>
      <c r="D1543" s="4" t="str">
        <f>VLOOKUP(B1543,'local electoral areas'!G:H,2,FALSE)</f>
        <v>Kenmare</v>
      </c>
      <c r="E1543" s="4">
        <v>19004</v>
      </c>
      <c r="F1543" s="5">
        <v>191</v>
      </c>
      <c r="G1543" t="b">
        <f>COUNTIF(B:B,B1543)&gt;1</f>
        <v>0</v>
      </c>
      <c r="H1543" s="41" t="s">
        <v>1481</v>
      </c>
      <c r="I1543" s="41" t="b">
        <f>COUNTIF(E:E,E1543)&gt;1</f>
        <v>0</v>
      </c>
    </row>
    <row r="1544" spans="1:9" x14ac:dyDescent="0.2">
      <c r="A1544" s="2" t="s">
        <v>10</v>
      </c>
      <c r="B1544" s="3" t="s">
        <v>956</v>
      </c>
      <c r="C1544" s="4" t="s">
        <v>1480</v>
      </c>
      <c r="D1544" s="4" t="str">
        <f>VLOOKUP(B1544,'local electoral areas'!G:H,2,FALSE)</f>
        <v>An Daingean</v>
      </c>
      <c r="E1544" s="4">
        <v>19036</v>
      </c>
      <c r="F1544" s="5">
        <v>1803</v>
      </c>
      <c r="G1544" t="b">
        <f>COUNTIF(B:B,B1544)&gt;1</f>
        <v>1</v>
      </c>
      <c r="H1544" s="41" t="s">
        <v>1481</v>
      </c>
      <c r="I1544" s="41" t="b">
        <f>COUNTIF(E:E,E1544)&gt;1</f>
        <v>0</v>
      </c>
    </row>
    <row r="1545" spans="1:9" x14ac:dyDescent="0.2">
      <c r="A1545" s="2" t="s">
        <v>10</v>
      </c>
      <c r="B1545" s="3" t="s">
        <v>1605</v>
      </c>
      <c r="C1545" s="4" t="s">
        <v>1480</v>
      </c>
      <c r="D1545" s="4" t="str">
        <f>VLOOKUP(B1545,'local electoral areas'!G:H,2,FALSE)</f>
        <v>Listowel</v>
      </c>
      <c r="E1545" s="4">
        <v>19121</v>
      </c>
      <c r="F1545" s="5">
        <v>1120</v>
      </c>
      <c r="G1545" t="b">
        <f>COUNTIF(B:B,B1545)&gt;1</f>
        <v>0</v>
      </c>
      <c r="H1545" s="41" t="s">
        <v>1481</v>
      </c>
      <c r="I1545" s="41" t="b">
        <f>COUNTIF(E:E,E1545)&gt;1</f>
        <v>0</v>
      </c>
    </row>
    <row r="1546" spans="1:9" x14ac:dyDescent="0.2">
      <c r="A1546" s="2" t="s">
        <v>10</v>
      </c>
      <c r="B1546" s="3" t="s">
        <v>765</v>
      </c>
      <c r="C1546" s="4" t="s">
        <v>1480</v>
      </c>
      <c r="D1546" s="4" t="str">
        <f>VLOOKUP(B1546,'local electoral areas'!G:H,2,FALSE)</f>
        <v>Castleisland</v>
      </c>
      <c r="E1546" s="4">
        <v>19161</v>
      </c>
      <c r="F1546" s="5">
        <v>391</v>
      </c>
      <c r="G1546" t="b">
        <f>COUNTIF(B:B,B1546)&gt;1</f>
        <v>1</v>
      </c>
      <c r="H1546" s="41" t="s">
        <v>1481</v>
      </c>
      <c r="I1546" s="41" t="b">
        <f>COUNTIF(E:E,E1546)&gt;1</f>
        <v>0</v>
      </c>
    </row>
    <row r="1547" spans="1:9" x14ac:dyDescent="0.2">
      <c r="A1547" s="2" t="s">
        <v>10</v>
      </c>
      <c r="B1547" s="3" t="s">
        <v>1606</v>
      </c>
      <c r="C1547" s="4" t="s">
        <v>1480</v>
      </c>
      <c r="D1547" s="4" t="str">
        <f>VLOOKUP(B1547,'local electoral areas'!G:H,2,FALSE)</f>
        <v>Castleisland</v>
      </c>
      <c r="E1547" s="4">
        <v>19162</v>
      </c>
      <c r="F1547" s="5">
        <v>522</v>
      </c>
      <c r="G1547" t="b">
        <f>COUNTIF(B:B,B1547)&gt;1</f>
        <v>0</v>
      </c>
      <c r="H1547" s="41" t="s">
        <v>1481</v>
      </c>
      <c r="I1547" s="41" t="b">
        <f>COUNTIF(E:E,E1547)&gt;1</f>
        <v>0</v>
      </c>
    </row>
    <row r="1548" spans="1:9" x14ac:dyDescent="0.2">
      <c r="A1548" s="2" t="s">
        <v>10</v>
      </c>
      <c r="B1548" s="3" t="s">
        <v>1607</v>
      </c>
      <c r="C1548" s="4" t="s">
        <v>1480</v>
      </c>
      <c r="D1548" s="4" t="str">
        <f>VLOOKUP(B1548,'local electoral areas'!G:H,2,FALSE)</f>
        <v>Kenmare</v>
      </c>
      <c r="E1548" s="4">
        <v>19022</v>
      </c>
      <c r="F1548" s="5">
        <v>397</v>
      </c>
      <c r="G1548" t="b">
        <f>COUNTIF(B:B,B1548)&gt;1</f>
        <v>0</v>
      </c>
      <c r="H1548" s="41" t="s">
        <v>1481</v>
      </c>
      <c r="I1548" s="41" t="b">
        <f>COUNTIF(E:E,E1548)&gt;1</f>
        <v>0</v>
      </c>
    </row>
    <row r="1549" spans="1:9" x14ac:dyDescent="0.2">
      <c r="A1549" s="2" t="s">
        <v>10</v>
      </c>
      <c r="B1549" s="3" t="s">
        <v>1608</v>
      </c>
      <c r="C1549" s="4" t="s">
        <v>1480</v>
      </c>
      <c r="D1549" s="4" t="str">
        <f>VLOOKUP(B1549,'local electoral areas'!G:H,2,FALSE)</f>
        <v>Tralee</v>
      </c>
      <c r="E1549" s="4">
        <v>19163</v>
      </c>
      <c r="F1549" s="5">
        <v>1072</v>
      </c>
      <c r="G1549" t="b">
        <f>COUNTIF(B:B,B1549)&gt;1</f>
        <v>0</v>
      </c>
      <c r="H1549" s="41" t="s">
        <v>1481</v>
      </c>
      <c r="I1549" s="41" t="b">
        <f>COUNTIF(E:E,E1549)&gt;1</f>
        <v>0</v>
      </c>
    </row>
    <row r="1550" spans="1:9" x14ac:dyDescent="0.2">
      <c r="A1550" s="2" t="s">
        <v>10</v>
      </c>
      <c r="B1550" s="3" t="s">
        <v>1609</v>
      </c>
      <c r="C1550" s="4" t="s">
        <v>1480</v>
      </c>
      <c r="D1550" s="4" t="str">
        <f>VLOOKUP(B1550,'local electoral areas'!G:H,2,FALSE)</f>
        <v>Listowel</v>
      </c>
      <c r="E1550" s="4">
        <v>19122</v>
      </c>
      <c r="F1550" s="5">
        <v>425</v>
      </c>
      <c r="G1550" t="b">
        <f>COUNTIF(B:B,B1550)&gt;1</f>
        <v>0</v>
      </c>
      <c r="H1550" s="41" t="s">
        <v>1481</v>
      </c>
      <c r="I1550" s="41" t="b">
        <f>COUNTIF(E:E,E1550)&gt;1</f>
        <v>0</v>
      </c>
    </row>
    <row r="1551" spans="1:9" x14ac:dyDescent="0.2">
      <c r="A1551" s="2" t="s">
        <v>10</v>
      </c>
      <c r="B1551" s="3" t="s">
        <v>1610</v>
      </c>
      <c r="C1551" s="4" t="s">
        <v>1480</v>
      </c>
      <c r="D1551" s="4" t="str">
        <f>VLOOKUP(B1551,'local electoral areas'!G:H,2,FALSE)</f>
        <v>Killarney</v>
      </c>
      <c r="E1551" s="4">
        <v>19091</v>
      </c>
      <c r="F1551" s="5">
        <v>1954</v>
      </c>
      <c r="G1551" t="b">
        <f>COUNTIF(B:B,B1551)&gt;1</f>
        <v>1</v>
      </c>
      <c r="H1551" s="41" t="s">
        <v>1481</v>
      </c>
      <c r="I1551" s="41" t="b">
        <f>COUNTIF(E:E,E1551)&gt;1</f>
        <v>0</v>
      </c>
    </row>
    <row r="1552" spans="1:9" x14ac:dyDescent="0.2">
      <c r="A1552" s="2" t="s">
        <v>10</v>
      </c>
      <c r="B1552" s="3" t="s">
        <v>1611</v>
      </c>
      <c r="C1552" s="4" t="s">
        <v>1480</v>
      </c>
      <c r="D1552" s="4" t="str">
        <f>VLOOKUP(B1552,'local electoral areas'!G:H,2,FALSE)</f>
        <v>Kenmare</v>
      </c>
      <c r="E1552" s="4">
        <v>19059</v>
      </c>
      <c r="F1552" s="5">
        <v>171</v>
      </c>
      <c r="G1552" t="b">
        <f>COUNTIF(B:B,B1552)&gt;1</f>
        <v>0</v>
      </c>
      <c r="H1552" s="41" t="s">
        <v>1481</v>
      </c>
      <c r="I1552" s="41" t="b">
        <f>COUNTIF(E:E,E1552)&gt;1</f>
        <v>0</v>
      </c>
    </row>
    <row r="1553" spans="1:9" x14ac:dyDescent="0.2">
      <c r="A1553" s="2" t="s">
        <v>10</v>
      </c>
      <c r="B1553" s="3" t="s">
        <v>1612</v>
      </c>
      <c r="C1553" s="4" t="s">
        <v>1480</v>
      </c>
      <c r="D1553" s="4" t="str">
        <f>VLOOKUP(B1553,'local electoral areas'!G:H,2,FALSE)</f>
        <v>Killarney</v>
      </c>
      <c r="E1553" s="4">
        <v>19092</v>
      </c>
      <c r="F1553" s="5">
        <v>410</v>
      </c>
      <c r="G1553" t="b">
        <f>COUNTIF(B:B,B1553)&gt;1</f>
        <v>0</v>
      </c>
      <c r="H1553" s="41" t="s">
        <v>1481</v>
      </c>
      <c r="I1553" s="41" t="b">
        <f>COUNTIF(E:E,E1553)&gt;1</f>
        <v>0</v>
      </c>
    </row>
    <row r="1554" spans="1:9" x14ac:dyDescent="0.2">
      <c r="A1554" s="2" t="s">
        <v>10</v>
      </c>
      <c r="B1554" s="3" t="s">
        <v>1613</v>
      </c>
      <c r="C1554" s="4" t="s">
        <v>1480</v>
      </c>
      <c r="D1554" s="4" t="str">
        <f>VLOOKUP(B1554,'local electoral areas'!G:H,2,FALSE)</f>
        <v>Castleisland</v>
      </c>
      <c r="E1554" s="4">
        <v>19164</v>
      </c>
      <c r="F1554" s="5">
        <v>692</v>
      </c>
      <c r="G1554" t="b">
        <f>COUNTIF(B:B,B1554)&gt;1</f>
        <v>0</v>
      </c>
      <c r="H1554" s="41" t="s">
        <v>1481</v>
      </c>
      <c r="I1554" s="41" t="b">
        <f>COUNTIF(E:E,E1554)&gt;1</f>
        <v>0</v>
      </c>
    </row>
    <row r="1555" spans="1:9" x14ac:dyDescent="0.2">
      <c r="A1555" s="2" t="s">
        <v>10</v>
      </c>
      <c r="B1555" s="3" t="s">
        <v>1614</v>
      </c>
      <c r="C1555" s="4" t="s">
        <v>1480</v>
      </c>
      <c r="D1555" s="4" t="str">
        <f>VLOOKUP(B1555,'local electoral areas'!G:H,2,FALSE)</f>
        <v>Listowel</v>
      </c>
      <c r="E1555" s="4">
        <v>19123</v>
      </c>
      <c r="F1555" s="5">
        <v>226</v>
      </c>
      <c r="G1555" t="b">
        <f>COUNTIF(B:B,B1555)&gt;1</f>
        <v>0</v>
      </c>
      <c r="H1555" s="41" t="s">
        <v>1481</v>
      </c>
      <c r="I1555" s="41" t="b">
        <f>COUNTIF(E:E,E1555)&gt;1</f>
        <v>0</v>
      </c>
    </row>
    <row r="1556" spans="1:9" x14ac:dyDescent="0.2">
      <c r="A1556" s="2" t="s">
        <v>10</v>
      </c>
      <c r="B1556" s="3" t="s">
        <v>1615</v>
      </c>
      <c r="C1556" s="4" t="s">
        <v>1480</v>
      </c>
      <c r="D1556" s="4" t="str">
        <f>VLOOKUP(B1556,'local electoral areas'!G:H,2,FALSE)</f>
        <v>Kenmare</v>
      </c>
      <c r="E1556" s="4">
        <v>19060</v>
      </c>
      <c r="F1556" s="5">
        <v>820</v>
      </c>
      <c r="G1556" t="b">
        <f>COUNTIF(B:B,B1556)&gt;1</f>
        <v>0</v>
      </c>
      <c r="H1556" s="41" t="s">
        <v>1481</v>
      </c>
      <c r="I1556" s="41" t="b">
        <f>COUNTIF(E:E,E1556)&gt;1</f>
        <v>0</v>
      </c>
    </row>
    <row r="1557" spans="1:9" x14ac:dyDescent="0.2">
      <c r="A1557" s="2" t="s">
        <v>10</v>
      </c>
      <c r="B1557" s="3" t="s">
        <v>1616</v>
      </c>
      <c r="C1557" s="4" t="s">
        <v>1480</v>
      </c>
      <c r="D1557" s="4" t="str">
        <f>VLOOKUP(B1557,'local electoral areas'!G:H,2,FALSE)</f>
        <v>Kenmare</v>
      </c>
      <c r="E1557" s="4">
        <v>19061</v>
      </c>
      <c r="F1557" s="5">
        <v>234</v>
      </c>
      <c r="G1557" t="b">
        <f>COUNTIF(B:B,B1557)&gt;1</f>
        <v>0</v>
      </c>
      <c r="H1557" s="41" t="s">
        <v>1481</v>
      </c>
      <c r="I1557" s="41" t="b">
        <f>COUNTIF(E:E,E1557)&gt;1</f>
        <v>0</v>
      </c>
    </row>
    <row r="1558" spans="1:9" x14ac:dyDescent="0.2">
      <c r="A1558" s="2" t="s">
        <v>10</v>
      </c>
      <c r="B1558" s="3" t="s">
        <v>1617</v>
      </c>
      <c r="C1558" s="4" t="s">
        <v>1480</v>
      </c>
      <c r="D1558" s="4" t="str">
        <f>VLOOKUP(B1558,'local electoral areas'!G:H,2,FALSE)</f>
        <v>Listowel</v>
      </c>
      <c r="E1558" s="4">
        <v>19124</v>
      </c>
      <c r="F1558" s="5">
        <v>755</v>
      </c>
      <c r="G1558" t="b">
        <f>COUNTIF(B:B,B1558)&gt;1</f>
        <v>0</v>
      </c>
      <c r="H1558" s="41" t="s">
        <v>1481</v>
      </c>
      <c r="I1558" s="41" t="b">
        <f>COUNTIF(E:E,E1558)&gt;1</f>
        <v>0</v>
      </c>
    </row>
    <row r="1559" spans="1:9" x14ac:dyDescent="0.2">
      <c r="A1559" s="2" t="s">
        <v>10</v>
      </c>
      <c r="B1559" s="3" t="s">
        <v>1618</v>
      </c>
      <c r="C1559" s="4" t="s">
        <v>1480</v>
      </c>
      <c r="D1559" s="4" t="str">
        <f>VLOOKUP(B1559,'local electoral areas'!G:H,2,FALSE)</f>
        <v>Listowel</v>
      </c>
      <c r="E1559" s="4">
        <v>19125</v>
      </c>
      <c r="F1559" s="5">
        <v>487</v>
      </c>
      <c r="G1559" t="b">
        <f>COUNTIF(B:B,B1559)&gt;1</f>
        <v>0</v>
      </c>
      <c r="H1559" s="41" t="s">
        <v>1481</v>
      </c>
      <c r="I1559" s="41" t="b">
        <f>COUNTIF(E:E,E1559)&gt;1</f>
        <v>0</v>
      </c>
    </row>
    <row r="1560" spans="1:9" x14ac:dyDescent="0.2">
      <c r="A1560" s="2" t="s">
        <v>10</v>
      </c>
      <c r="B1560" s="3" t="s">
        <v>1619</v>
      </c>
      <c r="C1560" s="4" t="s">
        <v>1480</v>
      </c>
      <c r="D1560" s="4" t="s">
        <v>1500</v>
      </c>
      <c r="E1560" s="4">
        <v>19024</v>
      </c>
      <c r="F1560" s="5">
        <v>283</v>
      </c>
      <c r="G1560" t="b">
        <f>COUNTIF(B:B,B1560)&gt;1</f>
        <v>0</v>
      </c>
      <c r="H1560" s="41" t="s">
        <v>1481</v>
      </c>
      <c r="I1560" s="41" t="b">
        <f>COUNTIF(E:E,E1560)&gt;1</f>
        <v>0</v>
      </c>
    </row>
    <row r="1561" spans="1:9" x14ac:dyDescent="0.2">
      <c r="A1561" s="2" t="s">
        <v>10</v>
      </c>
      <c r="B1561" s="3" t="s">
        <v>1620</v>
      </c>
      <c r="C1561" s="4" t="s">
        <v>1480</v>
      </c>
      <c r="D1561" s="4" t="str">
        <f>VLOOKUP(B1561,'local electoral areas'!G:H,2,FALSE)</f>
        <v>Kenmare</v>
      </c>
      <c r="E1561" s="4">
        <v>19023</v>
      </c>
      <c r="F1561" s="5">
        <v>173</v>
      </c>
      <c r="G1561" t="b">
        <f>COUNTIF(B:B,B1561)&gt;1</f>
        <v>0</v>
      </c>
      <c r="H1561" s="41" t="s">
        <v>1481</v>
      </c>
      <c r="I1561" s="41" t="b">
        <f>COUNTIF(E:E,E1561)&gt;1</f>
        <v>0</v>
      </c>
    </row>
    <row r="1562" spans="1:9" x14ac:dyDescent="0.2">
      <c r="A1562" s="2" t="s">
        <v>10</v>
      </c>
      <c r="B1562" s="3" t="s">
        <v>1621</v>
      </c>
      <c r="C1562" s="4" t="s">
        <v>1480</v>
      </c>
      <c r="D1562" s="4" t="str">
        <f>VLOOKUP(B1562,'local electoral areas'!G:H,2,FALSE)</f>
        <v>Tralee</v>
      </c>
      <c r="E1562" s="4">
        <v>19165</v>
      </c>
      <c r="F1562" s="5">
        <v>18839</v>
      </c>
      <c r="G1562" t="b">
        <f>COUNTIF(B:B,B1562)&gt;1</f>
        <v>0</v>
      </c>
      <c r="H1562" s="41" t="s">
        <v>1481</v>
      </c>
      <c r="I1562" s="41" t="b">
        <f>COUNTIF(E:E,E1562)&gt;1</f>
        <v>0</v>
      </c>
    </row>
    <row r="1563" spans="1:9" x14ac:dyDescent="0.2">
      <c r="A1563" s="2" t="s">
        <v>10</v>
      </c>
      <c r="B1563" s="3" t="s">
        <v>1622</v>
      </c>
      <c r="C1563" s="4" t="s">
        <v>1480</v>
      </c>
      <c r="D1563" s="4" t="str">
        <f>VLOOKUP(B1563,'local electoral areas'!G:H,2,FALSE)</f>
        <v>Tralee</v>
      </c>
      <c r="E1563" s="4">
        <v>19003</v>
      </c>
      <c r="F1563" s="5">
        <v>5741</v>
      </c>
      <c r="G1563" t="b">
        <f>COUNTIF(B:B,B1563)&gt;1</f>
        <v>0</v>
      </c>
      <c r="H1563" s="41" t="s">
        <v>1481</v>
      </c>
      <c r="I1563" s="41" t="b">
        <f>COUNTIF(E:E,E1563)&gt;1</f>
        <v>0</v>
      </c>
    </row>
    <row r="1564" spans="1:9" x14ac:dyDescent="0.2">
      <c r="A1564" s="2" t="s">
        <v>10</v>
      </c>
      <c r="B1564" s="3" t="s">
        <v>1623</v>
      </c>
      <c r="C1564" s="4" t="s">
        <v>1480</v>
      </c>
      <c r="D1564" s="4" t="str">
        <f>VLOOKUP(B1564,'local electoral areas'!G:H,2,FALSE)</f>
        <v>Listowel</v>
      </c>
      <c r="E1564" s="4">
        <v>19126</v>
      </c>
      <c r="F1564" s="5">
        <v>486</v>
      </c>
      <c r="G1564" t="b">
        <f>COUNTIF(B:B,B1564)&gt;1</f>
        <v>0</v>
      </c>
      <c r="H1564" s="41" t="s">
        <v>1481</v>
      </c>
      <c r="I1564" s="41" t="b">
        <f>COUNTIF(E:E,E1564)&gt;1</f>
        <v>0</v>
      </c>
    </row>
    <row r="1565" spans="1:9" x14ac:dyDescent="0.2">
      <c r="A1565" s="2" t="s">
        <v>10</v>
      </c>
      <c r="B1565" s="3" t="s">
        <v>1624</v>
      </c>
      <c r="C1565" s="4" t="s">
        <v>1480</v>
      </c>
      <c r="D1565" s="4" t="str">
        <f>VLOOKUP(B1565,'local electoral areas'!G:H,2,FALSE)</f>
        <v>Tralee</v>
      </c>
      <c r="E1565" s="4">
        <v>19166</v>
      </c>
      <c r="F1565" s="5">
        <v>862</v>
      </c>
      <c r="G1565" t="b">
        <f>COUNTIF(B:B,B1565)&gt;1</f>
        <v>0</v>
      </c>
      <c r="H1565" s="41" t="s">
        <v>1481</v>
      </c>
      <c r="I1565" s="41" t="b">
        <f>COUNTIF(E:E,E1565)&gt;1</f>
        <v>0</v>
      </c>
    </row>
    <row r="1566" spans="1:9" x14ac:dyDescent="0.2">
      <c r="A1566" s="2" t="s">
        <v>10</v>
      </c>
      <c r="B1566" s="3" t="s">
        <v>1625</v>
      </c>
      <c r="C1566" s="4" t="s">
        <v>1480</v>
      </c>
      <c r="D1566" s="4" t="str">
        <f>VLOOKUP(B1566,'local electoral areas'!G:H,2,FALSE)</f>
        <v>Listowel</v>
      </c>
      <c r="E1566" s="4">
        <v>19127</v>
      </c>
      <c r="F1566" s="5">
        <v>376</v>
      </c>
      <c r="G1566" t="b">
        <f>COUNTIF(B:B,B1566)&gt;1</f>
        <v>0</v>
      </c>
      <c r="H1566" s="41" t="s">
        <v>1481</v>
      </c>
      <c r="I1566" s="41" t="b">
        <f>COUNTIF(E:E,E1566)&gt;1</f>
        <v>0</v>
      </c>
    </row>
    <row r="1567" spans="1:9" x14ac:dyDescent="0.2">
      <c r="A1567" s="2" t="s">
        <v>10</v>
      </c>
      <c r="B1567" s="3" t="s">
        <v>1626</v>
      </c>
      <c r="C1567" s="4" t="s">
        <v>1480</v>
      </c>
      <c r="D1567" s="4" t="str">
        <f>VLOOKUP(B1567,'local electoral areas'!G:H,2,FALSE)</f>
        <v>Kenmare</v>
      </c>
      <c r="E1567" s="4">
        <v>19025</v>
      </c>
      <c r="F1567" s="5">
        <v>646</v>
      </c>
      <c r="G1567" t="b">
        <f>COUNTIF(B:B,B1567)&gt;1</f>
        <v>0</v>
      </c>
      <c r="H1567" s="41" t="s">
        <v>1481</v>
      </c>
      <c r="I1567" s="41" t="b">
        <f>COUNTIF(E:E,E1567)&gt;1</f>
        <v>0</v>
      </c>
    </row>
    <row r="1568" spans="1:9" x14ac:dyDescent="0.2">
      <c r="A1568" s="2" t="s">
        <v>10</v>
      </c>
      <c r="B1568" s="3" t="s">
        <v>1627</v>
      </c>
      <c r="C1568" s="4" t="s">
        <v>1628</v>
      </c>
      <c r="D1568" s="4" t="str">
        <f>VLOOKUP(B1568,'local electoral areas'!U:V,2,FALSE)</f>
        <v>Athy</v>
      </c>
      <c r="E1568" s="4">
        <v>6001</v>
      </c>
      <c r="F1568" s="5">
        <v>4254</v>
      </c>
      <c r="G1568" t="b">
        <f>COUNTIF(B:B,B1568)&gt;1</f>
        <v>0</v>
      </c>
      <c r="I1568" t="b">
        <f>COUNTIF(E:E,E1568)&gt;1</f>
        <v>0</v>
      </c>
    </row>
    <row r="1569" spans="1:9" x14ac:dyDescent="0.2">
      <c r="A1569" s="2" t="s">
        <v>10</v>
      </c>
      <c r="B1569" s="3" t="s">
        <v>1629</v>
      </c>
      <c r="C1569" s="4" t="s">
        <v>1628</v>
      </c>
      <c r="D1569" s="4" t="str">
        <f>VLOOKUP(B1569,'local electoral areas'!U:V,2,FALSE)</f>
        <v>Athy</v>
      </c>
      <c r="E1569" s="4">
        <v>6004</v>
      </c>
      <c r="F1569" s="5">
        <v>4513</v>
      </c>
      <c r="G1569" t="b">
        <f>COUNTIF(B:B,B1569)&gt;1</f>
        <v>0</v>
      </c>
      <c r="I1569" t="b">
        <f>COUNTIF(E:E,E1569)&gt;1</f>
        <v>0</v>
      </c>
    </row>
    <row r="1570" spans="1:9" x14ac:dyDescent="0.2">
      <c r="A1570" s="2" t="s">
        <v>10</v>
      </c>
      <c r="B1570" s="3" t="s">
        <v>1630</v>
      </c>
      <c r="C1570" s="4" t="s">
        <v>1628</v>
      </c>
      <c r="D1570" s="4" t="str">
        <f>VLOOKUP(B1570,'local electoral areas'!U:V,2,FALSE)</f>
        <v>Athy</v>
      </c>
      <c r="E1570" s="4">
        <v>6002</v>
      </c>
      <c r="F1570" s="5">
        <v>3110</v>
      </c>
      <c r="G1570" t="b">
        <f>COUNTIF(B:B,B1570)&gt;1</f>
        <v>0</v>
      </c>
      <c r="I1570" t="b">
        <f>COUNTIF(E:E,E1570)&gt;1</f>
        <v>0</v>
      </c>
    </row>
    <row r="1571" spans="1:9" x14ac:dyDescent="0.2">
      <c r="A1571" s="2" t="s">
        <v>10</v>
      </c>
      <c r="B1571" s="3" t="s">
        <v>1631</v>
      </c>
      <c r="C1571" s="4" t="s">
        <v>1628</v>
      </c>
      <c r="D1571" s="4" t="str">
        <f>VLOOKUP(B1571,'local electoral areas'!U:V,2,FALSE)</f>
        <v>Athy</v>
      </c>
      <c r="E1571" s="4">
        <v>6005</v>
      </c>
      <c r="F1571" s="5">
        <v>226</v>
      </c>
      <c r="G1571" t="b">
        <f>COUNTIF(B:B,B1571)&gt;1</f>
        <v>0</v>
      </c>
      <c r="I1571" t="b">
        <f>COUNTIF(E:E,E1571)&gt;1</f>
        <v>0</v>
      </c>
    </row>
    <row r="1572" spans="1:9" x14ac:dyDescent="0.2">
      <c r="A1572" s="2" t="s">
        <v>10</v>
      </c>
      <c r="B1572" s="3" t="s">
        <v>1632</v>
      </c>
      <c r="C1572" s="4" t="s">
        <v>1628</v>
      </c>
      <c r="D1572" s="4" t="str">
        <f>VLOOKUP(B1572,'local electoral areas'!U:V,2,FALSE)</f>
        <v>Athy</v>
      </c>
      <c r="E1572" s="4">
        <v>6006</v>
      </c>
      <c r="F1572" s="5">
        <v>1247</v>
      </c>
      <c r="G1572" t="b">
        <f>COUNTIF(B:B,B1572)&gt;1</f>
        <v>0</v>
      </c>
      <c r="I1572" t="b">
        <f>COUNTIF(E:E,E1572)&gt;1</f>
        <v>0</v>
      </c>
    </row>
    <row r="1573" spans="1:9" x14ac:dyDescent="0.2">
      <c r="A1573" s="2" t="s">
        <v>10</v>
      </c>
      <c r="B1573" s="3" t="s">
        <v>1633</v>
      </c>
      <c r="C1573" s="4" t="s">
        <v>1628</v>
      </c>
      <c r="D1573" s="4" t="str">
        <f>VLOOKUP(B1573,'local electoral areas'!U:V,2,FALSE)</f>
        <v>Athy</v>
      </c>
      <c r="E1573" s="4">
        <v>6007</v>
      </c>
      <c r="F1573" s="5">
        <v>659</v>
      </c>
      <c r="G1573" t="b">
        <f>COUNTIF(B:B,B1573)&gt;1</f>
        <v>0</v>
      </c>
      <c r="I1573" t="b">
        <f>COUNTIF(E:E,E1573)&gt;1</f>
        <v>0</v>
      </c>
    </row>
    <row r="1574" spans="1:9" x14ac:dyDescent="0.2">
      <c r="A1574" s="2" t="s">
        <v>10</v>
      </c>
      <c r="B1574" s="3" t="s">
        <v>1634</v>
      </c>
      <c r="C1574" s="4" t="s">
        <v>1628</v>
      </c>
      <c r="D1574" s="4" t="str">
        <f>VLOOKUP(B1574,'local electoral areas'!U:V,2,FALSE)</f>
        <v>Naas</v>
      </c>
      <c r="E1574" s="4">
        <v>6056</v>
      </c>
      <c r="F1574" s="5">
        <v>1590</v>
      </c>
      <c r="G1574" t="b">
        <f>COUNTIF(B:B,B1574)&gt;1</f>
        <v>0</v>
      </c>
      <c r="I1574" t="b">
        <f>COUNTIF(E:E,E1574)&gt;1</f>
        <v>0</v>
      </c>
    </row>
    <row r="1575" spans="1:9" x14ac:dyDescent="0.2">
      <c r="A1575" s="2" t="s">
        <v>10</v>
      </c>
      <c r="B1575" s="3" t="s">
        <v>1635</v>
      </c>
      <c r="C1575" s="4" t="s">
        <v>1628</v>
      </c>
      <c r="D1575" s="4" t="str">
        <f>VLOOKUP(B1575,'local electoral areas'!U:V,2,FALSE)</f>
        <v>Clane</v>
      </c>
      <c r="E1575" s="4">
        <v>6042</v>
      </c>
      <c r="F1575" s="5">
        <v>564</v>
      </c>
      <c r="G1575" t="b">
        <f>COUNTIF(B:B,B1575)&gt;1</f>
        <v>0</v>
      </c>
      <c r="I1575" t="b">
        <f>COUNTIF(E:E,E1575)&gt;1</f>
        <v>0</v>
      </c>
    </row>
    <row r="1576" spans="1:9" x14ac:dyDescent="0.2">
      <c r="A1576" s="2" t="s">
        <v>10</v>
      </c>
      <c r="B1576" s="3" t="s">
        <v>1636</v>
      </c>
      <c r="C1576" s="4" t="s">
        <v>1628</v>
      </c>
      <c r="D1576" s="4" t="str">
        <f>VLOOKUP(B1576,'local electoral areas'!U:V,2,FALSE)</f>
        <v>Kildare</v>
      </c>
      <c r="E1576" s="4">
        <v>6057</v>
      </c>
      <c r="F1576" s="5">
        <v>2033</v>
      </c>
      <c r="G1576" t="b">
        <f>COUNTIF(B:B,B1576)&gt;1</f>
        <v>0</v>
      </c>
      <c r="I1576" t="b">
        <f>COUNTIF(E:E,E1576)&gt;1</f>
        <v>0</v>
      </c>
    </row>
    <row r="1577" spans="1:9" x14ac:dyDescent="0.2">
      <c r="A1577" s="2" t="s">
        <v>10</v>
      </c>
      <c r="B1577" s="3" t="s">
        <v>1637</v>
      </c>
      <c r="C1577" s="4" t="s">
        <v>1628</v>
      </c>
      <c r="D1577" s="4" t="str">
        <f>VLOOKUP(B1577,'local electoral areas'!U:V,2,FALSE)</f>
        <v>Kildare</v>
      </c>
      <c r="E1577" s="4">
        <v>6058</v>
      </c>
      <c r="F1577" s="5">
        <v>1225</v>
      </c>
      <c r="G1577" t="b">
        <f>COUNTIF(B:B,B1577)&gt;1</f>
        <v>0</v>
      </c>
      <c r="I1577" t="b">
        <f>COUNTIF(E:E,E1577)&gt;1</f>
        <v>0</v>
      </c>
    </row>
    <row r="1578" spans="1:9" x14ac:dyDescent="0.2">
      <c r="A1578" s="2" t="s">
        <v>10</v>
      </c>
      <c r="B1578" s="3" t="s">
        <v>1638</v>
      </c>
      <c r="C1578" s="4" t="s">
        <v>1628</v>
      </c>
      <c r="D1578" s="4" t="str">
        <f>VLOOKUP(B1578,'local electoral areas'!U:V,2,FALSE)</f>
        <v>Athy</v>
      </c>
      <c r="E1578" s="4">
        <v>6008</v>
      </c>
      <c r="F1578" s="5">
        <v>1818</v>
      </c>
      <c r="G1578" t="b">
        <f>COUNTIF(B:B,B1578)&gt;1</f>
        <v>0</v>
      </c>
      <c r="I1578" t="b">
        <f>COUNTIF(E:E,E1578)&gt;1</f>
        <v>0</v>
      </c>
    </row>
    <row r="1579" spans="1:9" x14ac:dyDescent="0.2">
      <c r="A1579" s="2" t="s">
        <v>10</v>
      </c>
      <c r="B1579" s="3" t="s">
        <v>1639</v>
      </c>
      <c r="C1579" s="4" t="s">
        <v>1628</v>
      </c>
      <c r="D1579" s="4" t="str">
        <f>VLOOKUP(B1579,'local electoral areas'!U:V,2,FALSE)</f>
        <v>Maynooth</v>
      </c>
      <c r="E1579" s="4">
        <v>6033</v>
      </c>
      <c r="F1579" s="5">
        <v>2532</v>
      </c>
      <c r="G1579" t="b">
        <f>COUNTIF(B:B,B1579)&gt;1</f>
        <v>0</v>
      </c>
      <c r="I1579" t="b">
        <f>COUNTIF(E:E,E1579)&gt;1</f>
        <v>0</v>
      </c>
    </row>
    <row r="1580" spans="1:9" x14ac:dyDescent="0.2">
      <c r="A1580" s="2" t="s">
        <v>10</v>
      </c>
      <c r="B1580" s="3" t="s">
        <v>1640</v>
      </c>
      <c r="C1580" s="4" t="s">
        <v>1628</v>
      </c>
      <c r="D1580" s="4" t="str">
        <f>VLOOKUP(B1580,'local electoral areas'!U:V,2,FALSE)</f>
        <v>Athy</v>
      </c>
      <c r="E1580" s="4">
        <v>6009</v>
      </c>
      <c r="F1580" s="5">
        <v>330</v>
      </c>
      <c r="G1580" t="b">
        <f>COUNTIF(B:B,B1580)&gt;1</f>
        <v>0</v>
      </c>
      <c r="I1580" t="b">
        <f>COUNTIF(E:E,E1580)&gt;1</f>
        <v>0</v>
      </c>
    </row>
    <row r="1581" spans="1:9" x14ac:dyDescent="0.2">
      <c r="A1581" s="2" t="s">
        <v>10</v>
      </c>
      <c r="B1581" s="3" t="s">
        <v>1641</v>
      </c>
      <c r="C1581" s="4" t="s">
        <v>1628</v>
      </c>
      <c r="D1581" s="4" t="str">
        <f>VLOOKUP(B1581,'local electoral areas'!U:V,2,FALSE)</f>
        <v>Athy</v>
      </c>
      <c r="E1581" s="4">
        <v>6010</v>
      </c>
      <c r="F1581" s="5">
        <v>198</v>
      </c>
      <c r="G1581" t="b">
        <f>COUNTIF(B:B,B1581)&gt;1</f>
        <v>0</v>
      </c>
      <c r="I1581" t="b">
        <f>COUNTIF(E:E,E1581)&gt;1</f>
        <v>0</v>
      </c>
    </row>
    <row r="1582" spans="1:9" x14ac:dyDescent="0.2">
      <c r="A1582" s="2" t="s">
        <v>10</v>
      </c>
      <c r="B1582" s="3" t="s">
        <v>1642</v>
      </c>
      <c r="C1582" s="4" t="s">
        <v>1628</v>
      </c>
      <c r="D1582" s="4" t="str">
        <f>VLOOKUP(B1582,'local electoral areas'!U:V,2,FALSE)</f>
        <v>Naas</v>
      </c>
      <c r="E1582" s="4">
        <v>6059</v>
      </c>
      <c r="F1582" s="5">
        <v>5105</v>
      </c>
      <c r="G1582" t="b">
        <f>COUNTIF(B:B,B1582)&gt;1</f>
        <v>0</v>
      </c>
      <c r="I1582" t="b">
        <f>COUNTIF(E:E,E1582)&gt;1</f>
        <v>0</v>
      </c>
    </row>
    <row r="1583" spans="1:9" x14ac:dyDescent="0.2">
      <c r="A1583" s="2" t="s">
        <v>10</v>
      </c>
      <c r="B1583" s="3" t="s">
        <v>1643</v>
      </c>
      <c r="C1583" s="4" t="s">
        <v>1628</v>
      </c>
      <c r="D1583" s="4" t="str">
        <f>VLOOKUP(B1583,'local electoral areas'!U:V,2,FALSE)</f>
        <v>Athy</v>
      </c>
      <c r="E1583" s="4">
        <v>6011</v>
      </c>
      <c r="F1583" s="5">
        <v>407</v>
      </c>
      <c r="G1583" t="b">
        <f>COUNTIF(B:B,B1583)&gt;1</f>
        <v>0</v>
      </c>
      <c r="I1583" t="b">
        <f>COUNTIF(E:E,E1583)&gt;1</f>
        <v>0</v>
      </c>
    </row>
    <row r="1584" spans="1:9" x14ac:dyDescent="0.2">
      <c r="A1584" s="2" t="s">
        <v>10</v>
      </c>
      <c r="B1584" s="3" t="s">
        <v>1644</v>
      </c>
      <c r="C1584" s="4" t="s">
        <v>1628</v>
      </c>
      <c r="D1584" s="4" t="str">
        <f>VLOOKUP(B1584,'local electoral areas'!U:V,2,FALSE)</f>
        <v>Clane</v>
      </c>
      <c r="E1584" s="4">
        <v>6043</v>
      </c>
      <c r="F1584" s="5">
        <v>1555</v>
      </c>
      <c r="G1584" t="b">
        <f>COUNTIF(B:B,B1584)&gt;1</f>
        <v>0</v>
      </c>
      <c r="I1584" t="b">
        <f>COUNTIF(E:E,E1584)&gt;1</f>
        <v>0</v>
      </c>
    </row>
    <row r="1585" spans="1:9" x14ac:dyDescent="0.2">
      <c r="A1585" s="2" t="s">
        <v>10</v>
      </c>
      <c r="B1585" s="3" t="s">
        <v>1645</v>
      </c>
      <c r="C1585" s="4" t="s">
        <v>1628</v>
      </c>
      <c r="D1585" s="4" t="str">
        <f>VLOOKUP(B1585,'local electoral areas'!U:V,2,FALSE)</f>
        <v>Clane</v>
      </c>
      <c r="E1585" s="4">
        <v>6044</v>
      </c>
      <c r="F1585" s="5">
        <v>2335</v>
      </c>
      <c r="G1585" t="b">
        <f>COUNTIF(B:B,B1585)&gt;1</f>
        <v>0</v>
      </c>
      <c r="I1585" t="b">
        <f>COUNTIF(E:E,E1585)&gt;1</f>
        <v>0</v>
      </c>
    </row>
    <row r="1586" spans="1:9" x14ac:dyDescent="0.2">
      <c r="A1586" s="2" t="s">
        <v>10</v>
      </c>
      <c r="B1586" s="3" t="s">
        <v>1646</v>
      </c>
      <c r="C1586" s="4" t="s">
        <v>1628</v>
      </c>
      <c r="D1586" s="4" t="str">
        <f>VLOOKUP(B1586,'local electoral areas'!U:V,2,FALSE)</f>
        <v>Newbridge</v>
      </c>
      <c r="E1586" s="4">
        <v>6060</v>
      </c>
      <c r="F1586" s="5">
        <v>2062</v>
      </c>
      <c r="G1586" t="b">
        <f>COUNTIF(B:B,B1586)&gt;1</f>
        <v>0</v>
      </c>
      <c r="I1586" t="b">
        <f>COUNTIF(E:E,E1586)&gt;1</f>
        <v>0</v>
      </c>
    </row>
    <row r="1587" spans="1:9" x14ac:dyDescent="0.2">
      <c r="A1587" s="2" t="s">
        <v>10</v>
      </c>
      <c r="B1587" s="3" t="s">
        <v>1647</v>
      </c>
      <c r="C1587" s="4" t="s">
        <v>1628</v>
      </c>
      <c r="D1587" s="4" t="str">
        <f>VLOOKUP(B1587,'local electoral areas'!U:V,2,FALSE)</f>
        <v>Newbridge</v>
      </c>
      <c r="E1587" s="4">
        <v>6061</v>
      </c>
      <c r="F1587" s="5">
        <v>1843</v>
      </c>
      <c r="G1587" t="b">
        <f>COUNTIF(B:B,B1587)&gt;1</f>
        <v>0</v>
      </c>
      <c r="I1587" t="b">
        <f>COUNTIF(E:E,E1587)&gt;1</f>
        <v>0</v>
      </c>
    </row>
    <row r="1588" spans="1:9" x14ac:dyDescent="0.2">
      <c r="A1588" s="2" t="s">
        <v>10</v>
      </c>
      <c r="B1588" s="3" t="s">
        <v>1648</v>
      </c>
      <c r="C1588" s="4" t="s">
        <v>1628</v>
      </c>
      <c r="D1588" s="4" t="str">
        <f>VLOOKUP(B1588,'local electoral areas'!U:V,2,FALSE)</f>
        <v>Clane</v>
      </c>
      <c r="E1588" s="4">
        <v>6045</v>
      </c>
      <c r="F1588" s="5">
        <v>307</v>
      </c>
      <c r="G1588" t="b">
        <f>COUNTIF(B:B,B1588)&gt;1</f>
        <v>1</v>
      </c>
      <c r="I1588" t="b">
        <f>COUNTIF(E:E,E1588)&gt;1</f>
        <v>0</v>
      </c>
    </row>
    <row r="1589" spans="1:9" x14ac:dyDescent="0.2">
      <c r="A1589" s="2" t="s">
        <v>10</v>
      </c>
      <c r="B1589" s="3" t="s">
        <v>1649</v>
      </c>
      <c r="C1589" s="4" t="s">
        <v>1628</v>
      </c>
      <c r="D1589" s="4" t="str">
        <f>VLOOKUP(B1589,'local electoral areas'!U:V,2,FALSE)</f>
        <v>Athy</v>
      </c>
      <c r="E1589" s="4">
        <v>6012</v>
      </c>
      <c r="F1589" s="5">
        <v>652</v>
      </c>
      <c r="G1589" t="b">
        <f>COUNTIF(B:B,B1589)&gt;1</f>
        <v>0</v>
      </c>
      <c r="I1589" t="b">
        <f>COUNTIF(E:E,E1589)&gt;1</f>
        <v>0</v>
      </c>
    </row>
    <row r="1590" spans="1:9" x14ac:dyDescent="0.2">
      <c r="A1590" s="2" t="s">
        <v>10</v>
      </c>
      <c r="B1590" s="3" t="s">
        <v>1650</v>
      </c>
      <c r="C1590" s="4" t="s">
        <v>1628</v>
      </c>
      <c r="D1590" s="4" t="str">
        <f>VLOOKUP(B1590,'local electoral areas'!U:V,2,FALSE)</f>
        <v>Athy</v>
      </c>
      <c r="E1590" s="4">
        <v>6013</v>
      </c>
      <c r="F1590" s="5">
        <v>1840</v>
      </c>
      <c r="G1590" t="b">
        <f>COUNTIF(B:B,B1590)&gt;1</f>
        <v>0</v>
      </c>
      <c r="I1590" t="b">
        <f>COUNTIF(E:E,E1590)&gt;1</f>
        <v>0</v>
      </c>
    </row>
    <row r="1591" spans="1:9" x14ac:dyDescent="0.2">
      <c r="A1591" s="2" t="s">
        <v>10</v>
      </c>
      <c r="B1591" s="3" t="s">
        <v>1651</v>
      </c>
      <c r="C1591" s="4" t="s">
        <v>1628</v>
      </c>
      <c r="D1591" s="4" t="str">
        <f>VLOOKUP(B1591,'local electoral areas'!U:V,2,FALSE)</f>
        <v>Celbridge</v>
      </c>
      <c r="E1591" s="4">
        <v>6034</v>
      </c>
      <c r="F1591" s="5">
        <v>16007</v>
      </c>
      <c r="G1591" t="b">
        <f>COUNTIF(B:B,B1591)&gt;1</f>
        <v>0</v>
      </c>
      <c r="I1591" t="b">
        <f>COUNTIF(E:E,E1591)&gt;1</f>
        <v>0</v>
      </c>
    </row>
    <row r="1592" spans="1:9" x14ac:dyDescent="0.2">
      <c r="A1592" s="2" t="s">
        <v>10</v>
      </c>
      <c r="B1592" s="3" t="s">
        <v>558</v>
      </c>
      <c r="C1592" s="4" t="s">
        <v>1628</v>
      </c>
      <c r="D1592" s="4" t="str">
        <f>VLOOKUP(B1592,'local electoral areas'!U:V,2,FALSE)</f>
        <v>Athy</v>
      </c>
      <c r="E1592" s="4">
        <v>6014</v>
      </c>
      <c r="F1592" s="5">
        <v>567</v>
      </c>
      <c r="G1592" t="b">
        <f>COUNTIF(B:B,B1592)&gt;1</f>
        <v>1</v>
      </c>
      <c r="I1592" t="b">
        <f>COUNTIF(E:E,E1592)&gt;1</f>
        <v>0</v>
      </c>
    </row>
    <row r="1593" spans="1:9" x14ac:dyDescent="0.2">
      <c r="A1593" s="2" t="s">
        <v>10</v>
      </c>
      <c r="B1593" s="3" t="s">
        <v>1652</v>
      </c>
      <c r="C1593" s="4" t="s">
        <v>1628</v>
      </c>
      <c r="D1593" s="4" t="str">
        <f>VLOOKUP(B1593,'local electoral areas'!U:V,2,FALSE)</f>
        <v>Clane</v>
      </c>
      <c r="E1593" s="4">
        <v>6062</v>
      </c>
      <c r="F1593" s="5">
        <v>8946</v>
      </c>
      <c r="G1593" t="b">
        <f>COUNTIF(B:B,B1593)&gt;1</f>
        <v>0</v>
      </c>
      <c r="I1593" t="b">
        <f>COUNTIF(E:E,E1593)&gt;1</f>
        <v>0</v>
      </c>
    </row>
    <row r="1594" spans="1:9" x14ac:dyDescent="0.2">
      <c r="A1594" s="2" t="s">
        <v>10</v>
      </c>
      <c r="B1594" s="3" t="s">
        <v>1653</v>
      </c>
      <c r="C1594" s="4" t="s">
        <v>1628</v>
      </c>
      <c r="D1594" s="4" t="s">
        <v>1654</v>
      </c>
      <c r="E1594" s="4">
        <v>6035</v>
      </c>
      <c r="F1594" s="5">
        <v>1647</v>
      </c>
      <c r="G1594" t="b">
        <f>COUNTIF(B:B,B1594)&gt;1</f>
        <v>1</v>
      </c>
      <c r="I1594" t="b">
        <f>COUNTIF(E:E,E1594)&gt;1</f>
        <v>0</v>
      </c>
    </row>
    <row r="1595" spans="1:9" x14ac:dyDescent="0.2">
      <c r="A1595" s="2" t="s">
        <v>10</v>
      </c>
      <c r="B1595" s="3" t="s">
        <v>1653</v>
      </c>
      <c r="C1595" s="4" t="s">
        <v>1628</v>
      </c>
      <c r="D1595" s="4" t="s">
        <v>1655</v>
      </c>
      <c r="E1595" s="4">
        <v>6046</v>
      </c>
      <c r="F1595" s="5">
        <v>478</v>
      </c>
      <c r="G1595" t="b">
        <f>COUNTIF(B:B,B1595)&gt;1</f>
        <v>1</v>
      </c>
      <c r="I1595" t="b">
        <f>COUNTIF(E:E,E1595)&gt;1</f>
        <v>0</v>
      </c>
    </row>
    <row r="1596" spans="1:9" x14ac:dyDescent="0.2">
      <c r="A1596" s="2" t="s">
        <v>10</v>
      </c>
      <c r="B1596" s="3" t="s">
        <v>1656</v>
      </c>
      <c r="C1596" s="4" t="s">
        <v>1628</v>
      </c>
      <c r="D1596" s="4" t="str">
        <f>VLOOKUP(B1596,'local electoral areas'!U:V,2,FALSE)</f>
        <v>Maynooth</v>
      </c>
      <c r="E1596" s="4">
        <v>6036</v>
      </c>
      <c r="F1596" s="5">
        <v>864</v>
      </c>
      <c r="G1596" t="b">
        <f>COUNTIF(B:B,B1596)&gt;1</f>
        <v>0</v>
      </c>
      <c r="I1596" t="b">
        <f>COUNTIF(E:E,E1596)&gt;1</f>
        <v>0</v>
      </c>
    </row>
    <row r="1597" spans="1:9" x14ac:dyDescent="0.2">
      <c r="A1597" s="2" t="s">
        <v>10</v>
      </c>
      <c r="B1597" s="3" t="s">
        <v>1657</v>
      </c>
      <c r="C1597" s="4" t="s">
        <v>1628</v>
      </c>
      <c r="D1597" s="4" t="str">
        <f>VLOOKUP(B1597,'local electoral areas'!U:V,2,FALSE)</f>
        <v>Celbridge</v>
      </c>
      <c r="E1597" s="4">
        <v>6037</v>
      </c>
      <c r="F1597" s="5">
        <v>6641</v>
      </c>
      <c r="G1597" t="b">
        <f>COUNTIF(B:B,B1597)&gt;1</f>
        <v>0</v>
      </c>
      <c r="I1597" t="b">
        <f>COUNTIF(E:E,E1597)&gt;1</f>
        <v>0</v>
      </c>
    </row>
    <row r="1598" spans="1:9" x14ac:dyDescent="0.2">
      <c r="A1598" s="2" t="s">
        <v>10</v>
      </c>
      <c r="B1598" s="3" t="s">
        <v>1658</v>
      </c>
      <c r="C1598" s="4" t="s">
        <v>1628</v>
      </c>
      <c r="D1598" s="4" t="str">
        <f>VLOOKUP(B1598,'local electoral areas'!U:V,2,FALSE)</f>
        <v>Clane</v>
      </c>
      <c r="E1598" s="4">
        <v>6063</v>
      </c>
      <c r="F1598" s="5">
        <v>837</v>
      </c>
      <c r="G1598" t="b">
        <f>COUNTIF(B:B,B1598)&gt;1</f>
        <v>1</v>
      </c>
      <c r="I1598" t="b">
        <f>COUNTIF(E:E,E1598)&gt;1</f>
        <v>0</v>
      </c>
    </row>
    <row r="1599" spans="1:9" x14ac:dyDescent="0.2">
      <c r="A1599" s="2" t="s">
        <v>10</v>
      </c>
      <c r="B1599" s="3" t="s">
        <v>1659</v>
      </c>
      <c r="C1599" s="4" t="s">
        <v>1628</v>
      </c>
      <c r="D1599" s="4" t="str">
        <f>VLOOKUP(B1599,'local electoral areas'!U:V,2,FALSE)</f>
        <v>Clane</v>
      </c>
      <c r="E1599" s="4">
        <v>6064</v>
      </c>
      <c r="F1599" s="5">
        <v>3141</v>
      </c>
      <c r="G1599" t="b">
        <f>COUNTIF(B:B,B1599)&gt;1</f>
        <v>0</v>
      </c>
      <c r="I1599" t="b">
        <f>COUNTIF(E:E,E1599)&gt;1</f>
        <v>0</v>
      </c>
    </row>
    <row r="1600" spans="1:9" x14ac:dyDescent="0.2">
      <c r="A1600" s="2" t="s">
        <v>10</v>
      </c>
      <c r="B1600" s="3" t="s">
        <v>1660</v>
      </c>
      <c r="C1600" s="4" t="s">
        <v>1628</v>
      </c>
      <c r="D1600" s="4" t="str">
        <f>VLOOKUP(B1600,'local electoral areas'!U:V,2,FALSE)</f>
        <v>Clane</v>
      </c>
      <c r="E1600" s="4">
        <v>6047</v>
      </c>
      <c r="F1600" s="5">
        <v>273</v>
      </c>
      <c r="G1600" t="b">
        <f>COUNTIF(B:B,B1600)&gt;1</f>
        <v>0</v>
      </c>
      <c r="I1600" t="b">
        <f>COUNTIF(E:E,E1600)&gt;1</f>
        <v>0</v>
      </c>
    </row>
    <row r="1601" spans="1:9" x14ac:dyDescent="0.2">
      <c r="A1601" s="2" t="s">
        <v>10</v>
      </c>
      <c r="B1601" s="3" t="s">
        <v>1661</v>
      </c>
      <c r="C1601" s="4" t="s">
        <v>1628</v>
      </c>
      <c r="D1601" s="4" t="s">
        <v>1662</v>
      </c>
      <c r="E1601" s="4">
        <v>6065</v>
      </c>
      <c r="F1601" s="5">
        <v>2839</v>
      </c>
      <c r="G1601" t="b">
        <f>COUNTIF(B:B,B1601)&gt;1</f>
        <v>0</v>
      </c>
      <c r="I1601" t="b">
        <f>COUNTIF(E:E,E1601)&gt;1</f>
        <v>0</v>
      </c>
    </row>
    <row r="1602" spans="1:9" x14ac:dyDescent="0.2">
      <c r="A1602" s="2" t="s">
        <v>10</v>
      </c>
      <c r="B1602" s="3" t="s">
        <v>1663</v>
      </c>
      <c r="C1602" s="4" t="s">
        <v>1628</v>
      </c>
      <c r="D1602" s="4" t="s">
        <v>1662</v>
      </c>
      <c r="E1602" s="4">
        <v>6066</v>
      </c>
      <c r="F1602" s="5">
        <v>7767</v>
      </c>
      <c r="G1602" t="b">
        <f>COUNTIF(B:B,B1602)&gt;1</f>
        <v>0</v>
      </c>
      <c r="I1602" t="b">
        <f>COUNTIF(E:E,E1602)&gt;1</f>
        <v>0</v>
      </c>
    </row>
    <row r="1603" spans="1:9" x14ac:dyDescent="0.2">
      <c r="A1603" s="2" t="s">
        <v>10</v>
      </c>
      <c r="B1603" s="3" t="s">
        <v>1664</v>
      </c>
      <c r="C1603" s="4" t="s">
        <v>1628</v>
      </c>
      <c r="D1603" s="4" t="str">
        <f>VLOOKUP(B1603,'local electoral areas'!U:V,2,FALSE)</f>
        <v>Clane</v>
      </c>
      <c r="E1603" s="4">
        <v>6048</v>
      </c>
      <c r="F1603" s="5">
        <v>805</v>
      </c>
      <c r="G1603" t="b">
        <f>COUNTIF(B:B,B1603)&gt;1</f>
        <v>0</v>
      </c>
      <c r="I1603" t="b">
        <f>COUNTIF(E:E,E1603)&gt;1</f>
        <v>0</v>
      </c>
    </row>
    <row r="1604" spans="1:9" x14ac:dyDescent="0.2">
      <c r="A1604" s="2" t="s">
        <v>10</v>
      </c>
      <c r="B1604" s="3" t="s">
        <v>1665</v>
      </c>
      <c r="C1604" s="4" t="s">
        <v>1628</v>
      </c>
      <c r="D1604" s="4" t="str">
        <f>VLOOKUP(B1604,'local electoral areas'!U:V,2,FALSE)</f>
        <v>Athy</v>
      </c>
      <c r="E1604" s="4">
        <v>6015</v>
      </c>
      <c r="F1604" s="5">
        <v>455</v>
      </c>
      <c r="G1604" t="b">
        <f>COUNTIF(B:B,B1604)&gt;1</f>
        <v>0</v>
      </c>
      <c r="I1604" t="b">
        <f>COUNTIF(E:E,E1604)&gt;1</f>
        <v>0</v>
      </c>
    </row>
    <row r="1605" spans="1:9" x14ac:dyDescent="0.2">
      <c r="A1605" s="2" t="s">
        <v>10</v>
      </c>
      <c r="B1605" s="3" t="s">
        <v>1666</v>
      </c>
      <c r="C1605" s="4" t="s">
        <v>1628</v>
      </c>
      <c r="D1605" s="4" t="str">
        <f>VLOOKUP(B1605,'local electoral areas'!U:V,2,FALSE)</f>
        <v>Kildare</v>
      </c>
      <c r="E1605" s="4">
        <v>6067</v>
      </c>
      <c r="F1605" s="5">
        <v>503</v>
      </c>
      <c r="G1605" t="b">
        <f>COUNTIF(B:B,B1605)&gt;1</f>
        <v>0</v>
      </c>
      <c r="I1605" t="b">
        <f>COUNTIF(E:E,E1605)&gt;1</f>
        <v>0</v>
      </c>
    </row>
    <row r="1606" spans="1:9" x14ac:dyDescent="0.2">
      <c r="A1606" s="2" t="s">
        <v>10</v>
      </c>
      <c r="B1606" s="3" t="s">
        <v>1667</v>
      </c>
      <c r="C1606" s="4" t="s">
        <v>1628</v>
      </c>
      <c r="D1606" s="4" t="str">
        <f>VLOOKUP(B1606,'local electoral areas'!U:V,2,FALSE)</f>
        <v>Kildare</v>
      </c>
      <c r="E1606" s="4">
        <v>6068</v>
      </c>
      <c r="F1606" s="5">
        <v>649</v>
      </c>
      <c r="G1606" t="b">
        <f>COUNTIF(B:B,B1606)&gt;1</f>
        <v>0</v>
      </c>
      <c r="I1606" t="b">
        <f>COUNTIF(E:E,E1606)&gt;1</f>
        <v>0</v>
      </c>
    </row>
    <row r="1607" spans="1:9" x14ac:dyDescent="0.2">
      <c r="A1607" s="2" t="s">
        <v>10</v>
      </c>
      <c r="B1607" s="3" t="s">
        <v>1668</v>
      </c>
      <c r="C1607" s="4" t="s">
        <v>1628</v>
      </c>
      <c r="D1607" s="4" t="str">
        <f>VLOOKUP(B1607,'local electoral areas'!U:V,2,FALSE)</f>
        <v>Athy</v>
      </c>
      <c r="E1607" s="4">
        <v>6016</v>
      </c>
      <c r="F1607" s="5">
        <v>421</v>
      </c>
      <c r="G1607" t="b">
        <f>COUNTIF(B:B,B1607)&gt;1</f>
        <v>0</v>
      </c>
      <c r="I1607" t="b">
        <f>COUNTIF(E:E,E1607)&gt;1</f>
        <v>0</v>
      </c>
    </row>
    <row r="1608" spans="1:9" x14ac:dyDescent="0.2">
      <c r="A1608" s="2" t="s">
        <v>10</v>
      </c>
      <c r="B1608" s="3" t="s">
        <v>1669</v>
      </c>
      <c r="C1608" s="4" t="s">
        <v>1628</v>
      </c>
      <c r="D1608" s="4" t="str">
        <f>VLOOKUP(B1608,'local electoral areas'!U:V,2,FALSE)</f>
        <v>Newbridge</v>
      </c>
      <c r="E1608" s="4">
        <v>6069</v>
      </c>
      <c r="F1608" s="5">
        <v>1022</v>
      </c>
      <c r="G1608" t="b">
        <f>COUNTIF(B:B,B1608)&gt;1</f>
        <v>0</v>
      </c>
      <c r="I1608" t="b">
        <f>COUNTIF(E:E,E1608)&gt;1</f>
        <v>0</v>
      </c>
    </row>
    <row r="1609" spans="1:9" x14ac:dyDescent="0.2">
      <c r="A1609" s="2" t="s">
        <v>10</v>
      </c>
      <c r="B1609" s="3" t="s">
        <v>1670</v>
      </c>
      <c r="C1609" s="4" t="s">
        <v>1628</v>
      </c>
      <c r="D1609" s="4" t="str">
        <f>VLOOKUP(B1609,'local electoral areas'!U:V,2,FALSE)</f>
        <v>Athy</v>
      </c>
      <c r="E1609" s="4">
        <v>6017</v>
      </c>
      <c r="F1609" s="5">
        <v>796</v>
      </c>
      <c r="G1609" t="b">
        <f>COUNTIF(B:B,B1609)&gt;1</f>
        <v>0</v>
      </c>
      <c r="I1609" t="b">
        <f>COUNTIF(E:E,E1609)&gt;1</f>
        <v>0</v>
      </c>
    </row>
    <row r="1610" spans="1:9" x14ac:dyDescent="0.2">
      <c r="A1610" s="2" t="s">
        <v>10</v>
      </c>
      <c r="B1610" s="3" t="s">
        <v>1671</v>
      </c>
      <c r="C1610" s="4" t="s">
        <v>1628</v>
      </c>
      <c r="D1610" s="4" t="str">
        <f>VLOOKUP(B1610,'local electoral areas'!U:V,2,FALSE)</f>
        <v>Athy</v>
      </c>
      <c r="E1610" s="4">
        <v>6018</v>
      </c>
      <c r="F1610" s="5">
        <v>636</v>
      </c>
      <c r="G1610" t="b">
        <f>COUNTIF(B:B,B1610)&gt;1</f>
        <v>0</v>
      </c>
      <c r="I1610" t="b">
        <f>COUNTIF(E:E,E1610)&gt;1</f>
        <v>0</v>
      </c>
    </row>
    <row r="1611" spans="1:9" x14ac:dyDescent="0.2">
      <c r="A1611" s="2" t="s">
        <v>10</v>
      </c>
      <c r="B1611" s="3" t="s">
        <v>1672</v>
      </c>
      <c r="C1611" s="4" t="s">
        <v>1628</v>
      </c>
      <c r="D1611" s="4" t="str">
        <f>VLOOKUP(B1611,'local electoral areas'!U:V,2,FALSE)</f>
        <v>Athy</v>
      </c>
      <c r="E1611" s="4">
        <v>6019</v>
      </c>
      <c r="F1611" s="5">
        <v>476</v>
      </c>
      <c r="G1611" t="b">
        <f>COUNTIF(B:B,B1611)&gt;1</f>
        <v>1</v>
      </c>
      <c r="I1611" t="b">
        <f>COUNTIF(E:E,E1611)&gt;1</f>
        <v>0</v>
      </c>
    </row>
    <row r="1612" spans="1:9" x14ac:dyDescent="0.2">
      <c r="A1612" s="2" t="s">
        <v>10</v>
      </c>
      <c r="B1612" s="3" t="s">
        <v>1673</v>
      </c>
      <c r="C1612" s="4" t="s">
        <v>1628</v>
      </c>
      <c r="D1612" s="4" t="str">
        <f>VLOOKUP(B1612,'local electoral areas'!U:V,2,FALSE)</f>
        <v>Athy</v>
      </c>
      <c r="E1612" s="4">
        <v>6020</v>
      </c>
      <c r="F1612" s="5">
        <v>226</v>
      </c>
      <c r="G1612" t="b">
        <f>COUNTIF(B:B,B1612)&gt;1</f>
        <v>0</v>
      </c>
      <c r="I1612" t="b">
        <f>COUNTIF(E:E,E1612)&gt;1</f>
        <v>0</v>
      </c>
    </row>
    <row r="1613" spans="1:9" x14ac:dyDescent="0.2">
      <c r="A1613" s="2" t="s">
        <v>10</v>
      </c>
      <c r="B1613" s="3" t="s">
        <v>24</v>
      </c>
      <c r="C1613" s="4" t="s">
        <v>1628</v>
      </c>
      <c r="D1613" s="4" t="str">
        <f>VLOOKUP(B1613,'local electoral areas'!U:V,2,FALSE)</f>
        <v>Athy</v>
      </c>
      <c r="E1613" s="4">
        <v>6021</v>
      </c>
      <c r="F1613" s="5">
        <v>194</v>
      </c>
      <c r="G1613" t="b">
        <f>COUNTIF(B:B,B1613)&gt;1</f>
        <v>1</v>
      </c>
      <c r="I1613" t="b">
        <f>COUNTIF(E:E,E1613)&gt;1</f>
        <v>0</v>
      </c>
    </row>
    <row r="1614" spans="1:9" x14ac:dyDescent="0.2">
      <c r="A1614" s="2" t="s">
        <v>10</v>
      </c>
      <c r="B1614" s="3" t="s">
        <v>1674</v>
      </c>
      <c r="C1614" s="4" t="s">
        <v>1628</v>
      </c>
      <c r="D1614" s="4" t="str">
        <f>VLOOKUP(B1614,'local electoral areas'!U:V,2,FALSE)</f>
        <v>Athy</v>
      </c>
      <c r="E1614" s="4">
        <v>6022</v>
      </c>
      <c r="F1614" s="5">
        <v>582</v>
      </c>
      <c r="G1614" t="b">
        <f>COUNTIF(B:B,B1614)&gt;1</f>
        <v>0</v>
      </c>
      <c r="I1614" t="b">
        <f>COUNTIF(E:E,E1614)&gt;1</f>
        <v>0</v>
      </c>
    </row>
    <row r="1615" spans="1:9" x14ac:dyDescent="0.2">
      <c r="A1615" s="2" t="s">
        <v>10</v>
      </c>
      <c r="B1615" s="3" t="s">
        <v>1675</v>
      </c>
      <c r="C1615" s="4" t="s">
        <v>1628</v>
      </c>
      <c r="D1615" s="4" t="str">
        <f>VLOOKUP(B1615,'local electoral areas'!U:V,2,FALSE)</f>
        <v>Maynooth</v>
      </c>
      <c r="E1615" s="4">
        <v>6038</v>
      </c>
      <c r="F1615" s="5">
        <v>8756</v>
      </c>
      <c r="G1615" t="b">
        <f>COUNTIF(B:B,B1615)&gt;1</f>
        <v>0</v>
      </c>
      <c r="I1615" t="b">
        <f>COUNTIF(E:E,E1615)&gt;1</f>
        <v>0</v>
      </c>
    </row>
    <row r="1616" spans="1:9" x14ac:dyDescent="0.2">
      <c r="A1616" s="2" t="s">
        <v>10</v>
      </c>
      <c r="B1616" s="3" t="s">
        <v>682</v>
      </c>
      <c r="C1616" s="4" t="s">
        <v>1628</v>
      </c>
      <c r="D1616" s="4" t="str">
        <f>VLOOKUP(B1616,'local electoral areas'!U:V,2,FALSE)</f>
        <v>Newbridge</v>
      </c>
      <c r="E1616" s="4">
        <v>6070</v>
      </c>
      <c r="F1616" s="5">
        <v>3674</v>
      </c>
      <c r="G1616" t="b">
        <f>COUNTIF(B:B,B1616)&gt;1</f>
        <v>1</v>
      </c>
      <c r="I1616" t="b">
        <f>COUNTIF(E:E,E1616)&gt;1</f>
        <v>0</v>
      </c>
    </row>
    <row r="1617" spans="1:9" x14ac:dyDescent="0.2">
      <c r="A1617" s="2" t="s">
        <v>10</v>
      </c>
      <c r="B1617" s="3" t="s">
        <v>1676</v>
      </c>
      <c r="C1617" s="4" t="s">
        <v>1628</v>
      </c>
      <c r="D1617" s="4" t="str">
        <f>VLOOKUP(B1617,'local electoral areas'!U:V,2,FALSE)</f>
        <v>Kildare</v>
      </c>
      <c r="E1617" s="4">
        <v>6023</v>
      </c>
      <c r="F1617" s="5">
        <v>738</v>
      </c>
      <c r="G1617" t="b">
        <f>COUNTIF(B:B,B1617)&gt;1</f>
        <v>0</v>
      </c>
      <c r="I1617" t="b">
        <f>COUNTIF(E:E,E1617)&gt;1</f>
        <v>0</v>
      </c>
    </row>
    <row r="1618" spans="1:9" x14ac:dyDescent="0.2">
      <c r="A1618" s="2" t="s">
        <v>10</v>
      </c>
      <c r="B1618" s="3" t="s">
        <v>1655</v>
      </c>
      <c r="C1618" s="4" t="s">
        <v>1628</v>
      </c>
      <c r="D1618" s="4" t="str">
        <f>VLOOKUP(B1618,'local electoral areas'!U:V,2,FALSE)</f>
        <v>Kildare</v>
      </c>
      <c r="E1618" s="4">
        <v>6071</v>
      </c>
      <c r="F1618" s="5">
        <v>11621</v>
      </c>
      <c r="G1618" t="b">
        <f>COUNTIF(B:B,B1618)&gt;1</f>
        <v>0</v>
      </c>
      <c r="I1618" t="b">
        <f>COUNTIF(E:E,E1618)&gt;1</f>
        <v>0</v>
      </c>
    </row>
    <row r="1619" spans="1:9" x14ac:dyDescent="0.2">
      <c r="A1619" s="2" t="s">
        <v>10</v>
      </c>
      <c r="B1619" s="3" t="s">
        <v>1677</v>
      </c>
      <c r="C1619" s="4" t="s">
        <v>1628</v>
      </c>
      <c r="D1619" s="4" t="str">
        <f>VLOOKUP(B1619,'local electoral areas'!U:V,2,FALSE)</f>
        <v>Athy</v>
      </c>
      <c r="E1619" s="4">
        <v>6024</v>
      </c>
      <c r="F1619" s="5">
        <v>437</v>
      </c>
      <c r="G1619" t="b">
        <f>COUNTIF(B:B,B1619)&gt;1</f>
        <v>0</v>
      </c>
      <c r="I1619" t="b">
        <f>COUNTIF(E:E,E1619)&gt;1</f>
        <v>0</v>
      </c>
    </row>
    <row r="1620" spans="1:9" x14ac:dyDescent="0.2">
      <c r="A1620" s="2" t="s">
        <v>10</v>
      </c>
      <c r="B1620" s="3" t="s">
        <v>245</v>
      </c>
      <c r="C1620" s="4" t="s">
        <v>1628</v>
      </c>
      <c r="D1620" s="4" t="str">
        <f>VLOOKUP(B1620,'local electoral areas'!U:V,2,FALSE)</f>
        <v>Naas</v>
      </c>
      <c r="E1620" s="4">
        <v>6072</v>
      </c>
      <c r="F1620" s="5">
        <v>5473</v>
      </c>
      <c r="G1620" t="b">
        <f>COUNTIF(B:B,B1620)&gt;1</f>
        <v>1</v>
      </c>
      <c r="I1620" t="b">
        <f>COUNTIF(E:E,E1620)&gt;1</f>
        <v>0</v>
      </c>
    </row>
    <row r="1621" spans="1:9" x14ac:dyDescent="0.2">
      <c r="A1621" s="2" t="s">
        <v>10</v>
      </c>
      <c r="B1621" s="3" t="s">
        <v>1678</v>
      </c>
      <c r="C1621" s="4" t="s">
        <v>1628</v>
      </c>
      <c r="D1621" s="4" t="str">
        <f>VLOOKUP(B1621,'local electoral areas'!U:V,2,FALSE)</f>
        <v>Naas</v>
      </c>
      <c r="E1621" s="4">
        <v>6073</v>
      </c>
      <c r="F1621" s="5">
        <v>433</v>
      </c>
      <c r="G1621" t="b">
        <f>COUNTIF(B:B,B1621)&gt;1</f>
        <v>1</v>
      </c>
      <c r="I1621" t="b">
        <f>COUNTIF(E:E,E1621)&gt;1</f>
        <v>0</v>
      </c>
    </row>
    <row r="1622" spans="1:9" x14ac:dyDescent="0.2">
      <c r="A1622" s="2" t="s">
        <v>10</v>
      </c>
      <c r="B1622" s="3" t="s">
        <v>1679</v>
      </c>
      <c r="C1622" s="4" t="s">
        <v>1628</v>
      </c>
      <c r="D1622" s="4" t="str">
        <f>VLOOKUP(B1622,'local electoral areas'!U:V,2,FALSE)</f>
        <v>Kildare</v>
      </c>
      <c r="E1622" s="4">
        <v>6049</v>
      </c>
      <c r="F1622" s="5">
        <v>390</v>
      </c>
      <c r="G1622" t="b">
        <f>COUNTIF(B:B,B1622)&gt;1</f>
        <v>0</v>
      </c>
      <c r="I1622" t="b">
        <f>COUNTIF(E:E,E1622)&gt;1</f>
        <v>0</v>
      </c>
    </row>
    <row r="1623" spans="1:9" x14ac:dyDescent="0.2">
      <c r="A1623" s="2" t="s">
        <v>10</v>
      </c>
      <c r="B1623" s="3" t="s">
        <v>1680</v>
      </c>
      <c r="C1623" s="4" t="s">
        <v>1628</v>
      </c>
      <c r="D1623" s="4" t="str">
        <f>VLOOKUP(B1623,'local electoral areas'!U:V,2,FALSE)</f>
        <v>Clane</v>
      </c>
      <c r="E1623" s="4">
        <v>6074</v>
      </c>
      <c r="F1623" s="5">
        <v>2686</v>
      </c>
      <c r="G1623" t="b">
        <f>COUNTIF(B:B,B1623)&gt;1</f>
        <v>0</v>
      </c>
      <c r="I1623" t="b">
        <f>COUNTIF(E:E,E1623)&gt;1</f>
        <v>0</v>
      </c>
    </row>
    <row r="1624" spans="1:9" x14ac:dyDescent="0.2">
      <c r="A1624" s="2" t="s">
        <v>10</v>
      </c>
      <c r="B1624" s="3" t="s">
        <v>1681</v>
      </c>
      <c r="C1624" s="4" t="s">
        <v>1628</v>
      </c>
      <c r="D1624" s="4" t="str">
        <f>VLOOKUP(B1624,'local electoral areas'!U:V,2,FALSE)</f>
        <v>Clane</v>
      </c>
      <c r="E1624" s="4">
        <v>6075</v>
      </c>
      <c r="F1624" s="5">
        <v>2221</v>
      </c>
      <c r="G1624" t="b">
        <f>COUNTIF(B:B,B1624)&gt;1</f>
        <v>0</v>
      </c>
      <c r="I1624" t="b">
        <f>COUNTIF(E:E,E1624)&gt;1</f>
        <v>0</v>
      </c>
    </row>
    <row r="1625" spans="1:9" x14ac:dyDescent="0.2">
      <c r="A1625" s="2" t="s">
        <v>10</v>
      </c>
      <c r="B1625" s="3" t="s">
        <v>703</v>
      </c>
      <c r="C1625" s="4" t="s">
        <v>1628</v>
      </c>
      <c r="D1625" s="4" t="str">
        <f>VLOOKUP(B1625,'local electoral areas'!U:V,2,FALSE)</f>
        <v>Clane</v>
      </c>
      <c r="E1625" s="4">
        <v>6050</v>
      </c>
      <c r="F1625" s="5">
        <v>905</v>
      </c>
      <c r="G1625" t="b">
        <f>COUNTIF(B:B,B1625)&gt;1</f>
        <v>1</v>
      </c>
      <c r="I1625" t="b">
        <f>COUNTIF(E:E,E1625)&gt;1</f>
        <v>0</v>
      </c>
    </row>
    <row r="1626" spans="1:9" x14ac:dyDescent="0.2">
      <c r="A1626" s="2" t="s">
        <v>10</v>
      </c>
      <c r="B1626" s="3" t="s">
        <v>1682</v>
      </c>
      <c r="C1626" s="4" t="s">
        <v>1628</v>
      </c>
      <c r="D1626" s="4" t="str">
        <f>VLOOKUP(B1626,'local electoral areas'!U:V,2,FALSE)</f>
        <v>Clane</v>
      </c>
      <c r="E1626" s="4">
        <v>6051</v>
      </c>
      <c r="F1626" s="5">
        <v>769</v>
      </c>
      <c r="G1626" t="b">
        <f>COUNTIF(B:B,B1626)&gt;1</f>
        <v>0</v>
      </c>
      <c r="I1626" t="b">
        <f>COUNTIF(E:E,E1626)&gt;1</f>
        <v>0</v>
      </c>
    </row>
    <row r="1627" spans="1:9" x14ac:dyDescent="0.2">
      <c r="A1627" s="2" t="s">
        <v>10</v>
      </c>
      <c r="B1627" s="3" t="s">
        <v>387</v>
      </c>
      <c r="C1627" s="4" t="s">
        <v>1628</v>
      </c>
      <c r="D1627" s="4" t="str">
        <f>VLOOKUP(B1627,'local electoral areas'!U:V,2,FALSE)</f>
        <v>Athy</v>
      </c>
      <c r="E1627" s="4">
        <v>6025</v>
      </c>
      <c r="F1627" s="5">
        <v>713</v>
      </c>
      <c r="G1627" t="b">
        <f>COUNTIF(B:B,B1627)&gt;1</f>
        <v>1</v>
      </c>
      <c r="I1627" t="b">
        <f>COUNTIF(E:E,E1627)&gt;1</f>
        <v>0</v>
      </c>
    </row>
    <row r="1628" spans="1:9" x14ac:dyDescent="0.2">
      <c r="A1628" s="2" t="s">
        <v>10</v>
      </c>
      <c r="B1628" s="3" t="s">
        <v>1683</v>
      </c>
      <c r="C1628" s="4" t="s">
        <v>1628</v>
      </c>
      <c r="D1628" s="4" t="str">
        <f>VLOOKUP(B1628,'local electoral areas'!U:V,2,FALSE)</f>
        <v>Naas</v>
      </c>
      <c r="E1628" s="4">
        <v>6076</v>
      </c>
      <c r="F1628" s="5">
        <v>624</v>
      </c>
      <c r="G1628" t="b">
        <f>COUNTIF(B:B,B1628)&gt;1</f>
        <v>0</v>
      </c>
      <c r="I1628" t="b">
        <f>COUNTIF(E:E,E1628)&gt;1</f>
        <v>0</v>
      </c>
    </row>
    <row r="1629" spans="1:9" x14ac:dyDescent="0.2">
      <c r="A1629" s="2" t="s">
        <v>10</v>
      </c>
      <c r="B1629" s="3" t="s">
        <v>1684</v>
      </c>
      <c r="C1629" s="4" t="s">
        <v>1628</v>
      </c>
      <c r="D1629" s="4" t="str">
        <f>VLOOKUP(B1629,'local electoral areas'!U:V,2,FALSE)</f>
        <v>Kildare</v>
      </c>
      <c r="E1629" s="4">
        <v>6026</v>
      </c>
      <c r="F1629" s="5">
        <v>851</v>
      </c>
      <c r="G1629" t="b">
        <f>COUNTIF(B:B,B1629)&gt;1</f>
        <v>0</v>
      </c>
      <c r="I1629" t="b">
        <f>COUNTIF(E:E,E1629)&gt;1</f>
        <v>0</v>
      </c>
    </row>
    <row r="1630" spans="1:9" x14ac:dyDescent="0.2">
      <c r="A1630" s="2" t="s">
        <v>10</v>
      </c>
      <c r="B1630" s="3" t="s">
        <v>1685</v>
      </c>
      <c r="C1630" s="4" t="s">
        <v>1628</v>
      </c>
      <c r="D1630" s="4" t="str">
        <f>VLOOKUP(B1630,'local electoral areas'!U:V,2,FALSE)</f>
        <v>Newbridge</v>
      </c>
      <c r="E1630" s="4">
        <v>6077</v>
      </c>
      <c r="F1630" s="5">
        <v>991</v>
      </c>
      <c r="G1630" t="b">
        <f>COUNTIF(B:B,B1630)&gt;1</f>
        <v>0</v>
      </c>
      <c r="I1630" t="b">
        <f>COUNTIF(E:E,E1630)&gt;1</f>
        <v>0</v>
      </c>
    </row>
    <row r="1631" spans="1:9" x14ac:dyDescent="0.2">
      <c r="A1631" s="2" t="s">
        <v>10</v>
      </c>
      <c r="B1631" s="3" t="s">
        <v>1686</v>
      </c>
      <c r="C1631" s="4" t="s">
        <v>1628</v>
      </c>
      <c r="D1631" s="3" t="s">
        <v>1686</v>
      </c>
      <c r="E1631" s="4">
        <v>6039</v>
      </c>
      <c r="F1631" s="5">
        <v>16686</v>
      </c>
      <c r="G1631" t="b">
        <f>COUNTIF(B:B,B1631)&gt;1</f>
        <v>0</v>
      </c>
      <c r="I1631" t="b">
        <f>COUNTIF(E:E,E1631)&gt;1</f>
        <v>0</v>
      </c>
    </row>
    <row r="1632" spans="1:9" x14ac:dyDescent="0.2">
      <c r="A1632" s="2" t="s">
        <v>10</v>
      </c>
      <c r="B1632" s="3" t="s">
        <v>1687</v>
      </c>
      <c r="C1632" s="4" t="s">
        <v>1628</v>
      </c>
      <c r="D1632" s="4" t="str">
        <f>VLOOKUP(B1632,'local electoral areas'!U:V,2,FALSE)</f>
        <v>Clane</v>
      </c>
      <c r="E1632" s="4">
        <v>6052</v>
      </c>
      <c r="F1632" s="5">
        <v>216</v>
      </c>
      <c r="G1632" t="b">
        <f>COUNTIF(B:B,B1632)&gt;1</f>
        <v>0</v>
      </c>
      <c r="I1632" t="b">
        <f>COUNTIF(E:E,E1632)&gt;1</f>
        <v>0</v>
      </c>
    </row>
    <row r="1633" spans="1:9" x14ac:dyDescent="0.2">
      <c r="A1633" s="2" t="s">
        <v>10</v>
      </c>
      <c r="B1633" s="3" t="s">
        <v>1654</v>
      </c>
      <c r="C1633" s="4" t="s">
        <v>1628</v>
      </c>
      <c r="D1633" s="4" t="str">
        <f>VLOOKUP(B1633,'local electoral areas'!U:V,2,FALSE)</f>
        <v>Maynooth</v>
      </c>
      <c r="E1633" s="4">
        <v>6040</v>
      </c>
      <c r="F1633" s="5">
        <v>18679</v>
      </c>
      <c r="G1633" t="b">
        <f>COUNTIF(B:B,B1633)&gt;1</f>
        <v>0</v>
      </c>
      <c r="I1633" t="b">
        <f>COUNTIF(E:E,E1633)&gt;1</f>
        <v>0</v>
      </c>
    </row>
    <row r="1634" spans="1:9" x14ac:dyDescent="0.2">
      <c r="A1634" s="2" t="s">
        <v>10</v>
      </c>
      <c r="B1634" s="3" t="s">
        <v>1688</v>
      </c>
      <c r="C1634" s="4" t="s">
        <v>1628</v>
      </c>
      <c r="D1634" s="4" t="str">
        <f>VLOOKUP(B1634,'local electoral areas'!U:V,2,FALSE)</f>
        <v>Kildare</v>
      </c>
      <c r="E1634" s="4">
        <v>6027</v>
      </c>
      <c r="F1634" s="5">
        <v>5920</v>
      </c>
      <c r="G1634" t="b">
        <f>COUNTIF(B:B,B1634)&gt;1</f>
        <v>0</v>
      </c>
      <c r="I1634" t="b">
        <f>COUNTIF(E:E,E1634)&gt;1</f>
        <v>0</v>
      </c>
    </row>
    <row r="1635" spans="1:9" x14ac:dyDescent="0.2">
      <c r="A1635" s="2" t="s">
        <v>10</v>
      </c>
      <c r="B1635" s="3" t="s">
        <v>1689</v>
      </c>
      <c r="C1635" s="4" t="s">
        <v>1628</v>
      </c>
      <c r="D1635" s="4" t="str">
        <f>VLOOKUP(B1635,'local electoral areas'!U:V,2,FALSE)</f>
        <v>Athy</v>
      </c>
      <c r="E1635" s="4">
        <v>6028</v>
      </c>
      <c r="F1635" s="5">
        <v>495</v>
      </c>
      <c r="G1635" t="b">
        <f>COUNTIF(B:B,B1635)&gt;1</f>
        <v>0</v>
      </c>
      <c r="I1635" t="b">
        <f>COUNTIF(E:E,E1635)&gt;1</f>
        <v>0</v>
      </c>
    </row>
    <row r="1636" spans="1:9" x14ac:dyDescent="0.2">
      <c r="A1636" s="2" t="s">
        <v>10</v>
      </c>
      <c r="B1636" s="3" t="s">
        <v>1690</v>
      </c>
      <c r="C1636" s="4" t="s">
        <v>1628</v>
      </c>
      <c r="D1636" s="4" t="str">
        <f>VLOOKUP(B1636,'local electoral areas'!U:V,2,FALSE)</f>
        <v>Newbridge</v>
      </c>
      <c r="E1636" s="4">
        <v>6078</v>
      </c>
      <c r="F1636" s="5">
        <v>16059</v>
      </c>
      <c r="G1636" t="b">
        <f>COUNTIF(B:B,B1636)&gt;1</f>
        <v>0</v>
      </c>
      <c r="I1636" t="b">
        <f>COUNTIF(E:E,E1636)&gt;1</f>
        <v>0</v>
      </c>
    </row>
    <row r="1637" spans="1:9" x14ac:dyDescent="0.2">
      <c r="A1637" s="2" t="s">
        <v>10</v>
      </c>
      <c r="B1637" s="3" t="s">
        <v>1691</v>
      </c>
      <c r="C1637" s="4" t="s">
        <v>1628</v>
      </c>
      <c r="D1637" s="4" t="str">
        <f>VLOOKUP(B1637,'local electoral areas'!U:V,2,FALSE)</f>
        <v>Naas</v>
      </c>
      <c r="E1637" s="4">
        <v>6079</v>
      </c>
      <c r="F1637" s="5">
        <v>3344</v>
      </c>
      <c r="G1637" t="b">
        <f>COUNTIF(B:B,B1637)&gt;1</f>
        <v>0</v>
      </c>
      <c r="I1637" t="b">
        <f>COUNTIF(E:E,E1637)&gt;1</f>
        <v>0</v>
      </c>
    </row>
    <row r="1638" spans="1:9" x14ac:dyDescent="0.2">
      <c r="A1638" s="2" t="s">
        <v>10</v>
      </c>
      <c r="B1638" s="3" t="s">
        <v>1692</v>
      </c>
      <c r="C1638" s="4" t="s">
        <v>1628</v>
      </c>
      <c r="D1638" s="4" t="str">
        <f>VLOOKUP(B1638,'local electoral areas'!U:V,2,FALSE)</f>
        <v>Naas</v>
      </c>
      <c r="E1638" s="4">
        <v>6003</v>
      </c>
      <c r="F1638" s="5">
        <v>26256</v>
      </c>
      <c r="G1638" t="b">
        <f>COUNTIF(B:B,B1638)&gt;1</f>
        <v>0</v>
      </c>
      <c r="I1638" t="b">
        <f>COUNTIF(E:E,E1638)&gt;1</f>
        <v>0</v>
      </c>
    </row>
    <row r="1639" spans="1:9" x14ac:dyDescent="0.2">
      <c r="A1639" s="2" t="s">
        <v>10</v>
      </c>
      <c r="B1639" s="3" t="s">
        <v>1693</v>
      </c>
      <c r="C1639" s="4" t="s">
        <v>1628</v>
      </c>
      <c r="D1639" s="4" t="str">
        <f>VLOOKUP(B1639,'local electoral areas'!U:V,2,FALSE)</f>
        <v>Athy</v>
      </c>
      <c r="E1639" s="4">
        <v>6029</v>
      </c>
      <c r="F1639" s="5">
        <v>870</v>
      </c>
      <c r="G1639" t="b">
        <f>COUNTIF(B:B,B1639)&gt;1</f>
        <v>0</v>
      </c>
      <c r="I1639" t="b">
        <f>COUNTIF(E:E,E1639)&gt;1</f>
        <v>0</v>
      </c>
    </row>
    <row r="1640" spans="1:9" x14ac:dyDescent="0.2">
      <c r="A1640" s="2" t="s">
        <v>10</v>
      </c>
      <c r="B1640" s="3" t="s">
        <v>764</v>
      </c>
      <c r="C1640" s="4" t="s">
        <v>1628</v>
      </c>
      <c r="D1640" s="4" t="str">
        <f>VLOOKUP(B1640,'local electoral areas'!U:V,2,FALSE)</f>
        <v>Naas</v>
      </c>
      <c r="E1640" s="4">
        <v>6080</v>
      </c>
      <c r="F1640" s="5">
        <v>1035</v>
      </c>
      <c r="G1640" t="b">
        <f>COUNTIF(B:B,B1640)&gt;1</f>
        <v>1</v>
      </c>
      <c r="I1640" t="b">
        <f>COUNTIF(E:E,E1640)&gt;1</f>
        <v>0</v>
      </c>
    </row>
    <row r="1641" spans="1:9" x14ac:dyDescent="0.2">
      <c r="A1641" s="2" t="s">
        <v>10</v>
      </c>
      <c r="B1641" s="3" t="s">
        <v>76</v>
      </c>
      <c r="C1641" s="4" t="s">
        <v>1628</v>
      </c>
      <c r="D1641" s="4" t="str">
        <f>VLOOKUP(B1641,'local electoral areas'!U:V,2,FALSE)</f>
        <v>Athy</v>
      </c>
      <c r="E1641" s="4">
        <v>6030</v>
      </c>
      <c r="F1641" s="5">
        <v>1191</v>
      </c>
      <c r="G1641" t="b">
        <f>COUNTIF(B:B,B1641)&gt;1</f>
        <v>1</v>
      </c>
      <c r="I1641" t="b">
        <f>COUNTIF(E:E,E1641)&gt;1</f>
        <v>0</v>
      </c>
    </row>
    <row r="1642" spans="1:9" x14ac:dyDescent="0.2">
      <c r="A1642" s="2" t="s">
        <v>10</v>
      </c>
      <c r="B1642" s="3" t="s">
        <v>1694</v>
      </c>
      <c r="C1642" s="4" t="s">
        <v>1628</v>
      </c>
      <c r="D1642" s="4" t="str">
        <f>VLOOKUP(B1642,'local electoral areas'!U:V,2,FALSE)</f>
        <v>Newbridge</v>
      </c>
      <c r="E1642" s="4">
        <v>6081</v>
      </c>
      <c r="F1642" s="5">
        <v>1035</v>
      </c>
      <c r="G1642" t="b">
        <f>COUNTIF(B:B,B1642)&gt;1</f>
        <v>0</v>
      </c>
      <c r="I1642" t="b">
        <f>COUNTIF(E:E,E1642)&gt;1</f>
        <v>0</v>
      </c>
    </row>
    <row r="1643" spans="1:9" x14ac:dyDescent="0.2">
      <c r="A1643" s="2" t="s">
        <v>10</v>
      </c>
      <c r="B1643" s="3" t="s">
        <v>1280</v>
      </c>
      <c r="C1643" s="4" t="s">
        <v>1628</v>
      </c>
      <c r="D1643" s="4" t="str">
        <f>VLOOKUP(B1643,'local electoral areas'!U:V,2,FALSE)</f>
        <v>Naas</v>
      </c>
      <c r="E1643" s="4">
        <v>6082</v>
      </c>
      <c r="F1643" s="5">
        <v>823</v>
      </c>
      <c r="G1643" t="b">
        <f>COUNTIF(B:B,B1643)&gt;1</f>
        <v>1</v>
      </c>
      <c r="I1643" t="b">
        <f>COUNTIF(E:E,E1643)&gt;1</f>
        <v>0</v>
      </c>
    </row>
    <row r="1644" spans="1:9" x14ac:dyDescent="0.2">
      <c r="A1644" s="2" t="s">
        <v>10</v>
      </c>
      <c r="B1644" s="3" t="s">
        <v>1695</v>
      </c>
      <c r="C1644" s="4" t="s">
        <v>1628</v>
      </c>
      <c r="D1644" s="4" t="str">
        <f>VLOOKUP(B1644,'local electoral areas'!U:V,2,FALSE)</f>
        <v>Kildare</v>
      </c>
      <c r="E1644" s="4">
        <v>6083</v>
      </c>
      <c r="F1644" s="5">
        <v>344</v>
      </c>
      <c r="G1644" t="b">
        <f>COUNTIF(B:B,B1644)&gt;1</f>
        <v>0</v>
      </c>
      <c r="I1644" t="b">
        <f>COUNTIF(E:E,E1644)&gt;1</f>
        <v>0</v>
      </c>
    </row>
    <row r="1645" spans="1:9" x14ac:dyDescent="0.2">
      <c r="A1645" s="2" t="s">
        <v>10</v>
      </c>
      <c r="B1645" s="3" t="s">
        <v>1696</v>
      </c>
      <c r="C1645" s="4" t="s">
        <v>1628</v>
      </c>
      <c r="D1645" s="4" t="str">
        <f>VLOOKUP(B1645,'local electoral areas'!U:V,2,FALSE)</f>
        <v>Kildare</v>
      </c>
      <c r="E1645" s="4">
        <v>6031</v>
      </c>
      <c r="F1645" s="5">
        <v>165</v>
      </c>
      <c r="G1645" t="b">
        <f>COUNTIF(B:B,B1645)&gt;1</f>
        <v>0</v>
      </c>
      <c r="I1645" t="b">
        <f>COUNTIF(E:E,E1645)&gt;1</f>
        <v>0</v>
      </c>
    </row>
    <row r="1646" spans="1:9" x14ac:dyDescent="0.2">
      <c r="A1646" s="2" t="s">
        <v>10</v>
      </c>
      <c r="B1646" s="3" t="s">
        <v>1697</v>
      </c>
      <c r="C1646" s="4" t="s">
        <v>1628</v>
      </c>
      <c r="D1646" s="4" t="str">
        <f>VLOOKUP(B1646,'local electoral areas'!U:V,2,FALSE)</f>
        <v>Kildare</v>
      </c>
      <c r="E1646" s="4">
        <v>6053</v>
      </c>
      <c r="F1646" s="5">
        <v>3116</v>
      </c>
      <c r="G1646" t="b">
        <f>COUNTIF(B:B,B1646)&gt;1</f>
        <v>0</v>
      </c>
      <c r="I1646" t="b">
        <f>COUNTIF(E:E,E1646)&gt;1</f>
        <v>0</v>
      </c>
    </row>
    <row r="1647" spans="1:9" x14ac:dyDescent="0.2">
      <c r="A1647" s="2" t="s">
        <v>10</v>
      </c>
      <c r="B1647" s="3" t="s">
        <v>1698</v>
      </c>
      <c r="C1647" s="4" t="s">
        <v>1628</v>
      </c>
      <c r="D1647" s="4" t="str">
        <f>VLOOKUP(B1647,'local electoral areas'!U:V,2,FALSE)</f>
        <v>Kildare</v>
      </c>
      <c r="E1647" s="4">
        <v>6084</v>
      </c>
      <c r="F1647" s="5">
        <v>683</v>
      </c>
      <c r="G1647" t="b">
        <f>COUNTIF(B:B,B1647)&gt;1</f>
        <v>0</v>
      </c>
      <c r="I1647" t="b">
        <f>COUNTIF(E:E,E1647)&gt;1</f>
        <v>0</v>
      </c>
    </row>
    <row r="1648" spans="1:9" x14ac:dyDescent="0.2">
      <c r="A1648" s="2" t="s">
        <v>10</v>
      </c>
      <c r="B1648" s="3" t="s">
        <v>1610</v>
      </c>
      <c r="C1648" s="4" t="s">
        <v>1628</v>
      </c>
      <c r="D1648" s="4" t="str">
        <f>VLOOKUP(B1648,'local electoral areas'!U:V,2,FALSE)</f>
        <v>Naas</v>
      </c>
      <c r="E1648" s="4">
        <v>6085</v>
      </c>
      <c r="F1648" s="5">
        <v>1139</v>
      </c>
      <c r="G1648" t="b">
        <f>COUNTIF(B:B,B1648)&gt;1</f>
        <v>1</v>
      </c>
      <c r="I1648" t="b">
        <f>COUNTIF(E:E,E1648)&gt;1</f>
        <v>0</v>
      </c>
    </row>
    <row r="1649" spans="1:9" x14ac:dyDescent="0.2">
      <c r="A1649" s="2" t="s">
        <v>10</v>
      </c>
      <c r="B1649" s="3" t="s">
        <v>1699</v>
      </c>
      <c r="C1649" s="4" t="s">
        <v>1628</v>
      </c>
      <c r="D1649" s="4" t="str">
        <f>VLOOKUP(B1649,'local electoral areas'!U:V,2,FALSE)</f>
        <v>Clane</v>
      </c>
      <c r="E1649" s="4">
        <v>6086</v>
      </c>
      <c r="F1649" s="5">
        <v>2357</v>
      </c>
      <c r="G1649" t="b">
        <f>COUNTIF(B:B,B1649)&gt;1</f>
        <v>0</v>
      </c>
      <c r="I1649" t="b">
        <f>COUNTIF(E:E,E1649)&gt;1</f>
        <v>0</v>
      </c>
    </row>
    <row r="1650" spans="1:9" x14ac:dyDescent="0.2">
      <c r="A1650" s="2" t="s">
        <v>10</v>
      </c>
      <c r="B1650" s="3" t="s">
        <v>1112</v>
      </c>
      <c r="C1650" s="4" t="s">
        <v>1628</v>
      </c>
      <c r="D1650" s="4" t="str">
        <f>VLOOKUP(B1650,'local electoral areas'!U:V,2,FALSE)</f>
        <v>Athy</v>
      </c>
      <c r="E1650" s="4">
        <v>6032</v>
      </c>
      <c r="F1650" s="5">
        <v>757</v>
      </c>
      <c r="G1650" t="b">
        <f>COUNTIF(B:B,B1650)&gt;1</f>
        <v>1</v>
      </c>
      <c r="I1650" t="b">
        <f>COUNTIF(E:E,E1650)&gt;1</f>
        <v>0</v>
      </c>
    </row>
    <row r="1651" spans="1:9" x14ac:dyDescent="0.2">
      <c r="A1651" s="2" t="s">
        <v>10</v>
      </c>
      <c r="B1651" s="3" t="s">
        <v>1700</v>
      </c>
      <c r="C1651" s="4" t="s">
        <v>1628</v>
      </c>
      <c r="D1651" s="4" t="str">
        <f>VLOOKUP(B1651,'local electoral areas'!U:V,2,FALSE)</f>
        <v>Maynooth</v>
      </c>
      <c r="E1651" s="4">
        <v>6041</v>
      </c>
      <c r="F1651" s="5">
        <v>2502</v>
      </c>
      <c r="G1651" t="b">
        <f>COUNTIF(B:B,B1651)&gt;1</f>
        <v>0</v>
      </c>
      <c r="I1651" t="b">
        <f>COUNTIF(E:E,E1651)&gt;1</f>
        <v>0</v>
      </c>
    </row>
    <row r="1652" spans="1:9" x14ac:dyDescent="0.2">
      <c r="A1652" s="2" t="s">
        <v>10</v>
      </c>
      <c r="B1652" s="3" t="s">
        <v>1701</v>
      </c>
      <c r="C1652" s="4" t="s">
        <v>1628</v>
      </c>
      <c r="D1652" s="4" t="str">
        <f>VLOOKUP(B1652,'local electoral areas'!U:V,2,FALSE)</f>
        <v>Kildare</v>
      </c>
      <c r="E1652" s="4">
        <v>6054</v>
      </c>
      <c r="F1652" s="5">
        <v>1008</v>
      </c>
      <c r="G1652" t="b">
        <f>COUNTIF(B:B,B1652)&gt;1</f>
        <v>1</v>
      </c>
      <c r="I1652" t="b">
        <f>COUNTIF(E:E,E1652)&gt;1</f>
        <v>0</v>
      </c>
    </row>
    <row r="1653" spans="1:9" x14ac:dyDescent="0.2">
      <c r="A1653" s="2" t="s">
        <v>10</v>
      </c>
      <c r="B1653" s="3" t="s">
        <v>1702</v>
      </c>
      <c r="C1653" s="4" t="s">
        <v>1628</v>
      </c>
      <c r="D1653" s="4" t="str">
        <f>VLOOKUP(B1653,'local electoral areas'!U:V,2,FALSE)</f>
        <v>Clane</v>
      </c>
      <c r="E1653" s="4">
        <v>6087</v>
      </c>
      <c r="F1653" s="5">
        <v>1230</v>
      </c>
      <c r="G1653" t="b">
        <f>COUNTIF(B:B,B1653)&gt;1</f>
        <v>0</v>
      </c>
      <c r="I1653" t="b">
        <f>COUNTIF(E:E,E1653)&gt;1</f>
        <v>0</v>
      </c>
    </row>
    <row r="1654" spans="1:9" x14ac:dyDescent="0.2">
      <c r="A1654" s="2" t="s">
        <v>10</v>
      </c>
      <c r="B1654" s="3" t="s">
        <v>1703</v>
      </c>
      <c r="C1654" s="4" t="s">
        <v>1628</v>
      </c>
      <c r="D1654" s="4" t="str">
        <f>VLOOKUP(B1654,'local electoral areas'!U:V,2,FALSE)</f>
        <v>Clane</v>
      </c>
      <c r="E1654" s="4">
        <v>6088</v>
      </c>
      <c r="F1654" s="5">
        <v>817</v>
      </c>
      <c r="G1654" t="b">
        <f>COUNTIF(B:B,B1654)&gt;1</f>
        <v>0</v>
      </c>
      <c r="I1654" t="b">
        <f>COUNTIF(E:E,E1654)&gt;1</f>
        <v>0</v>
      </c>
    </row>
    <row r="1655" spans="1:9" x14ac:dyDescent="0.2">
      <c r="A1655" s="2" t="s">
        <v>10</v>
      </c>
      <c r="B1655" s="3" t="s">
        <v>1704</v>
      </c>
      <c r="C1655" s="4" t="s">
        <v>1628</v>
      </c>
      <c r="D1655" s="4" t="str">
        <f>VLOOKUP(B1655,'local electoral areas'!U:V,2,FALSE)</f>
        <v>Athy</v>
      </c>
      <c r="E1655" s="4">
        <v>6089</v>
      </c>
      <c r="F1655" s="5">
        <v>576</v>
      </c>
      <c r="G1655" t="b">
        <f>COUNTIF(B:B,B1655)&gt;1</f>
        <v>0</v>
      </c>
      <c r="I1655" t="b">
        <f>COUNTIF(E:E,E1655)&gt;1</f>
        <v>0</v>
      </c>
    </row>
    <row r="1656" spans="1:9" x14ac:dyDescent="0.2">
      <c r="A1656" s="2" t="s">
        <v>10</v>
      </c>
      <c r="B1656" s="3" t="s">
        <v>1705</v>
      </c>
      <c r="C1656" s="4" t="s">
        <v>1628</v>
      </c>
      <c r="D1656" s="4" t="str">
        <f>VLOOKUP(B1656,'local electoral areas'!U:V,2,FALSE)</f>
        <v>Clane</v>
      </c>
      <c r="E1656" s="4">
        <v>6055</v>
      </c>
      <c r="F1656" s="5">
        <v>1215</v>
      </c>
      <c r="G1656" t="b">
        <f>COUNTIF(B:B,B1656)&gt;1</f>
        <v>0</v>
      </c>
      <c r="I1656" t="b">
        <f>COUNTIF(E:E,E1656)&gt;1</f>
        <v>0</v>
      </c>
    </row>
    <row r="1657" spans="1:9" x14ac:dyDescent="0.2">
      <c r="A1657" s="2" t="s">
        <v>10</v>
      </c>
      <c r="B1657" s="3" t="s">
        <v>1706</v>
      </c>
      <c r="C1657" s="4" t="s">
        <v>1707</v>
      </c>
      <c r="D1657" s="4" t="str">
        <f>VLOOKUP(B1657,'local electoral areas'!Y:Z,2,FALSE)</f>
        <v>Callan – Thomastown</v>
      </c>
      <c r="E1657" s="4">
        <v>7061</v>
      </c>
      <c r="F1657" s="5">
        <v>460</v>
      </c>
      <c r="G1657" t="b">
        <f>COUNTIF(B:B,B1657)&gt;1</f>
        <v>0</v>
      </c>
      <c r="H1657" s="43" t="s">
        <v>14</v>
      </c>
      <c r="I1657" s="43" t="b">
        <f>COUNTIF(E:E,E1657)&gt;1</f>
        <v>0</v>
      </c>
    </row>
    <row r="1658" spans="1:9" x14ac:dyDescent="0.2">
      <c r="A1658" s="2" t="s">
        <v>10</v>
      </c>
      <c r="B1658" s="3" t="s">
        <v>453</v>
      </c>
      <c r="C1658" s="4" t="s">
        <v>1707</v>
      </c>
      <c r="D1658" s="4" t="str">
        <f>VLOOKUP(B1658,'local electoral areas'!Y:Z,2,FALSE)</f>
        <v>Piltown</v>
      </c>
      <c r="E1658" s="4">
        <v>7099</v>
      </c>
      <c r="F1658" s="5">
        <v>967</v>
      </c>
      <c r="G1658" t="b">
        <f>COUNTIF(B:B,B1658)&gt;1</f>
        <v>1</v>
      </c>
      <c r="H1658" s="43" t="s">
        <v>14</v>
      </c>
      <c r="I1658" s="43" t="b">
        <f>COUNTIF(E:E,E1658)&gt;1</f>
        <v>0</v>
      </c>
    </row>
    <row r="1659" spans="1:9" x14ac:dyDescent="0.2">
      <c r="A1659" s="2" t="s">
        <v>10</v>
      </c>
      <c r="B1659" s="3" t="s">
        <v>1708</v>
      </c>
      <c r="C1659" s="4" t="s">
        <v>1707</v>
      </c>
      <c r="D1659" s="4" t="str">
        <f>VLOOKUP(B1659,'local electoral areas'!Y:Z,2,FALSE)</f>
        <v>Castlecomer</v>
      </c>
      <c r="E1659" s="4">
        <v>7024</v>
      </c>
      <c r="F1659" s="5">
        <v>407</v>
      </c>
      <c r="G1659" t="b">
        <f>COUNTIF(B:B,B1659)&gt;1</f>
        <v>0</v>
      </c>
      <c r="H1659" s="43" t="s">
        <v>14</v>
      </c>
      <c r="I1659" s="43" t="b">
        <f>COUNTIF(E:E,E1659)&gt;1</f>
        <v>0</v>
      </c>
    </row>
    <row r="1660" spans="1:9" x14ac:dyDescent="0.2">
      <c r="A1660" s="2" t="s">
        <v>10</v>
      </c>
      <c r="B1660" s="3" t="s">
        <v>1709</v>
      </c>
      <c r="C1660" s="4" t="s">
        <v>1707</v>
      </c>
      <c r="D1660" s="4" t="str">
        <f>VLOOKUP(B1660,'local electoral areas'!Y:Z,2,FALSE)</f>
        <v>Castlecomer</v>
      </c>
      <c r="E1660" s="4">
        <v>7088</v>
      </c>
      <c r="F1660" s="5">
        <v>521</v>
      </c>
      <c r="G1660" t="b">
        <f>COUNTIF(B:B,B1660)&gt;1</f>
        <v>0</v>
      </c>
      <c r="H1660" s="43" t="s">
        <v>14</v>
      </c>
      <c r="I1660" s="43" t="b">
        <f>COUNTIF(E:E,E1660)&gt;1</f>
        <v>0</v>
      </c>
    </row>
    <row r="1661" spans="1:9" x14ac:dyDescent="0.2">
      <c r="A1661" s="2" t="s">
        <v>10</v>
      </c>
      <c r="B1661" s="3" t="s">
        <v>1710</v>
      </c>
      <c r="C1661" s="4" t="s">
        <v>1707</v>
      </c>
      <c r="D1661" s="4" t="str">
        <f>VLOOKUP(B1661,'local electoral areas'!Y:Z,2,FALSE)</f>
        <v>Castlecomer</v>
      </c>
      <c r="E1661" s="4">
        <v>7040</v>
      </c>
      <c r="F1661" s="5">
        <v>389</v>
      </c>
      <c r="G1661" t="b">
        <f>COUNTIF(B:B,B1661)&gt;1</f>
        <v>0</v>
      </c>
      <c r="H1661" s="43" t="s">
        <v>14</v>
      </c>
      <c r="I1661" s="43" t="b">
        <f>COUNTIF(E:E,E1661)&gt;1</f>
        <v>0</v>
      </c>
    </row>
    <row r="1662" spans="1:9" x14ac:dyDescent="0.2">
      <c r="A1662" s="2" t="s">
        <v>10</v>
      </c>
      <c r="B1662" s="3" t="s">
        <v>1711</v>
      </c>
      <c r="C1662" s="4" t="s">
        <v>1707</v>
      </c>
      <c r="D1662" s="4" t="str">
        <f>VLOOKUP(B1662,'local electoral areas'!Y:Z,2,FALSE)</f>
        <v>Piltown</v>
      </c>
      <c r="E1662" s="4">
        <v>7100</v>
      </c>
      <c r="F1662" s="5">
        <v>345</v>
      </c>
      <c r="G1662" t="b">
        <f>COUNTIF(B:B,B1662)&gt;1</f>
        <v>0</v>
      </c>
      <c r="H1662" s="43" t="s">
        <v>14</v>
      </c>
      <c r="I1662" s="43" t="b">
        <f>COUNTIF(E:E,E1662)&gt;1</f>
        <v>0</v>
      </c>
    </row>
    <row r="1663" spans="1:9" x14ac:dyDescent="0.2">
      <c r="A1663" s="2" t="s">
        <v>10</v>
      </c>
      <c r="B1663" s="3" t="s">
        <v>1712</v>
      </c>
      <c r="C1663" s="4" t="s">
        <v>1707</v>
      </c>
      <c r="D1663" s="4" t="str">
        <f>VLOOKUP(B1663,'local electoral areas'!Y:Z,2,FALSE)</f>
        <v>Castlecomer</v>
      </c>
      <c r="E1663" s="4">
        <v>7041</v>
      </c>
      <c r="F1663" s="5">
        <v>333</v>
      </c>
      <c r="G1663" t="b">
        <f>COUNTIF(B:B,B1663)&gt;1</f>
        <v>0</v>
      </c>
      <c r="H1663" s="43" t="s">
        <v>14</v>
      </c>
      <c r="I1663" s="43" t="b">
        <f>COUNTIF(E:E,E1663)&gt;1</f>
        <v>0</v>
      </c>
    </row>
    <row r="1664" spans="1:9" x14ac:dyDescent="0.2">
      <c r="A1664" s="2" t="s">
        <v>10</v>
      </c>
      <c r="B1664" s="3" t="s">
        <v>1713</v>
      </c>
      <c r="C1664" s="4" t="s">
        <v>1707</v>
      </c>
      <c r="D1664" s="4" t="str">
        <f>VLOOKUP(B1664,'local electoral areas'!Y:Z,2,FALSE)</f>
        <v>Castlecomer</v>
      </c>
      <c r="E1664" s="4">
        <v>7042</v>
      </c>
      <c r="F1664" s="5">
        <v>459</v>
      </c>
      <c r="G1664" t="b">
        <f>COUNTIF(B:B,B1664)&gt;1</f>
        <v>0</v>
      </c>
      <c r="H1664" s="43" t="s">
        <v>14</v>
      </c>
      <c r="I1664" s="43" t="b">
        <f>COUNTIF(E:E,E1664)&gt;1</f>
        <v>0</v>
      </c>
    </row>
    <row r="1665" spans="1:9" x14ac:dyDescent="0.2">
      <c r="A1665" s="2" t="s">
        <v>10</v>
      </c>
      <c r="B1665" s="3" t="s">
        <v>1714</v>
      </c>
      <c r="C1665" s="4" t="s">
        <v>1707</v>
      </c>
      <c r="D1665" s="4" t="str">
        <f>VLOOKUP(B1665,'local electoral areas'!Y:Z,2,FALSE)</f>
        <v>Castlecomer</v>
      </c>
      <c r="E1665" s="4">
        <v>7089</v>
      </c>
      <c r="F1665" s="5">
        <v>239</v>
      </c>
      <c r="G1665" t="b">
        <f>COUNTIF(B:B,B1665)&gt;1</f>
        <v>0</v>
      </c>
      <c r="H1665" s="43" t="s">
        <v>14</v>
      </c>
      <c r="I1665" s="43" t="b">
        <f>COUNTIF(E:E,E1665)&gt;1</f>
        <v>0</v>
      </c>
    </row>
    <row r="1666" spans="1:9" x14ac:dyDescent="0.2">
      <c r="A1666" s="2" t="s">
        <v>10</v>
      </c>
      <c r="B1666" s="3" t="s">
        <v>1715</v>
      </c>
      <c r="C1666" s="4" t="s">
        <v>1707</v>
      </c>
      <c r="D1666" s="4" t="str">
        <f>VLOOKUP(B1666,'local electoral areas'!Y:Z,2,FALSE)</f>
        <v>Callan – Thomastown</v>
      </c>
      <c r="E1666" s="4">
        <v>7062</v>
      </c>
      <c r="F1666" s="5">
        <v>432</v>
      </c>
      <c r="G1666" t="b">
        <f>COUNTIF(B:B,B1666)&gt;1</f>
        <v>0</v>
      </c>
      <c r="H1666" s="43" t="s">
        <v>14</v>
      </c>
      <c r="I1666" s="43" t="b">
        <f>COUNTIF(E:E,E1666)&gt;1</f>
        <v>0</v>
      </c>
    </row>
    <row r="1667" spans="1:9" x14ac:dyDescent="0.2">
      <c r="A1667" s="2" t="s">
        <v>10</v>
      </c>
      <c r="B1667" s="3" t="s">
        <v>1716</v>
      </c>
      <c r="C1667" s="4" t="s">
        <v>1707</v>
      </c>
      <c r="D1667" s="4" t="str">
        <f>VLOOKUP(B1667,'local electoral areas'!Y:Z,2,FALSE)</f>
        <v>Castlecomer</v>
      </c>
      <c r="E1667" s="4">
        <v>7025</v>
      </c>
      <c r="F1667" s="5">
        <v>1570</v>
      </c>
      <c r="G1667" t="b">
        <f>COUNTIF(B:B,B1667)&gt;1</f>
        <v>0</v>
      </c>
      <c r="H1667" s="43" t="s">
        <v>14</v>
      </c>
      <c r="I1667" s="43" t="b">
        <f>COUNTIF(E:E,E1667)&gt;1</f>
        <v>0</v>
      </c>
    </row>
    <row r="1668" spans="1:9" x14ac:dyDescent="0.2">
      <c r="A1668" s="2" t="s">
        <v>10</v>
      </c>
      <c r="B1668" s="3" t="s">
        <v>1717</v>
      </c>
      <c r="C1668" s="4" t="s">
        <v>1707</v>
      </c>
      <c r="D1668" s="4" t="str">
        <f>VLOOKUP(B1668,'local electoral areas'!Y:Z,2,FALSE)</f>
        <v>Callan – Thomastown</v>
      </c>
      <c r="E1668" s="4">
        <v>7063</v>
      </c>
      <c r="F1668" s="5">
        <v>262</v>
      </c>
      <c r="G1668" t="b">
        <f>COUNTIF(B:B,B1668)&gt;1</f>
        <v>0</v>
      </c>
      <c r="H1668" s="43" t="s">
        <v>14</v>
      </c>
      <c r="I1668" s="43" t="b">
        <f>COUNTIF(E:E,E1668)&gt;1</f>
        <v>0</v>
      </c>
    </row>
    <row r="1669" spans="1:9" x14ac:dyDescent="0.2">
      <c r="A1669" s="2" t="s">
        <v>10</v>
      </c>
      <c r="B1669" s="3" t="s">
        <v>1718</v>
      </c>
      <c r="C1669" s="4" t="s">
        <v>1707</v>
      </c>
      <c r="D1669" s="4" t="str">
        <f>VLOOKUP(B1669,'local electoral areas'!Y:Z,2,FALSE)</f>
        <v>Castlecomer</v>
      </c>
      <c r="E1669" s="4">
        <v>7090</v>
      </c>
      <c r="F1669" s="5">
        <v>121</v>
      </c>
      <c r="G1669" t="b">
        <f>COUNTIF(B:B,B1669)&gt;1</f>
        <v>0</v>
      </c>
      <c r="H1669" s="43" t="s">
        <v>14</v>
      </c>
      <c r="I1669" s="43" t="b">
        <f>COUNTIF(E:E,E1669)&gt;1</f>
        <v>0</v>
      </c>
    </row>
    <row r="1670" spans="1:9" x14ac:dyDescent="0.2">
      <c r="A1670" s="2" t="s">
        <v>10</v>
      </c>
      <c r="B1670" s="3" t="s">
        <v>1719</v>
      </c>
      <c r="C1670" s="4" t="s">
        <v>1707</v>
      </c>
      <c r="D1670" s="4" t="str">
        <f>VLOOKUP(B1670,'local electoral areas'!Y:Z,2,FALSE)</f>
        <v>Callan – Thomastown</v>
      </c>
      <c r="E1670" s="4">
        <v>7064</v>
      </c>
      <c r="F1670" s="5">
        <v>1149</v>
      </c>
      <c r="G1670" t="b">
        <f>COUNTIF(B:B,B1670)&gt;1</f>
        <v>0</v>
      </c>
      <c r="H1670" s="43" t="s">
        <v>14</v>
      </c>
      <c r="I1670" s="43" t="b">
        <f>COUNTIF(E:E,E1670)&gt;1</f>
        <v>0</v>
      </c>
    </row>
    <row r="1671" spans="1:9" x14ac:dyDescent="0.2">
      <c r="A1671" s="2" t="s">
        <v>10</v>
      </c>
      <c r="B1671" s="3" t="s">
        <v>1720</v>
      </c>
      <c r="C1671" s="4" t="s">
        <v>1707</v>
      </c>
      <c r="D1671" s="4" t="str">
        <f>VLOOKUP(B1671,'local electoral areas'!Y:Z,2,FALSE)</f>
        <v>Callan – Thomastown</v>
      </c>
      <c r="E1671" s="4">
        <v>7016</v>
      </c>
      <c r="F1671" s="5">
        <v>161</v>
      </c>
      <c r="G1671" t="b">
        <f>COUNTIF(B:B,B1671)&gt;1</f>
        <v>0</v>
      </c>
      <c r="H1671" s="43" t="s">
        <v>14</v>
      </c>
      <c r="I1671" s="43" t="b">
        <f>COUNTIF(E:E,E1671)&gt;1</f>
        <v>0</v>
      </c>
    </row>
    <row r="1672" spans="1:9" x14ac:dyDescent="0.2">
      <c r="A1672" s="2" t="s">
        <v>10</v>
      </c>
      <c r="B1672" s="3" t="s">
        <v>1721</v>
      </c>
      <c r="C1672" s="4" t="s">
        <v>1707</v>
      </c>
      <c r="D1672" s="4" t="str">
        <f>VLOOKUP(B1672,'local electoral areas'!Y:Z,2,FALSE)</f>
        <v>Callan – Thomastown</v>
      </c>
      <c r="E1672" s="4">
        <v>7065</v>
      </c>
      <c r="F1672" s="5">
        <v>278</v>
      </c>
      <c r="G1672" t="b">
        <f>COUNTIF(B:B,B1672)&gt;1</f>
        <v>0</v>
      </c>
      <c r="H1672" s="43" t="s">
        <v>14</v>
      </c>
      <c r="I1672" s="43" t="b">
        <f>COUNTIF(E:E,E1672)&gt;1</f>
        <v>0</v>
      </c>
    </row>
    <row r="1673" spans="1:9" x14ac:dyDescent="0.2">
      <c r="A1673" s="2" t="s">
        <v>10</v>
      </c>
      <c r="B1673" s="3" t="s">
        <v>1722</v>
      </c>
      <c r="C1673" s="4" t="s">
        <v>1707</v>
      </c>
      <c r="D1673" s="4" t="str">
        <f>VLOOKUP(B1673,'local electoral areas'!Y:Z,2,FALSE)</f>
        <v>Callan – Thomastown</v>
      </c>
      <c r="E1673" s="4">
        <v>7033</v>
      </c>
      <c r="F1673" s="5">
        <v>148</v>
      </c>
      <c r="G1673" t="b">
        <f>COUNTIF(B:B,B1673)&gt;1</f>
        <v>0</v>
      </c>
      <c r="H1673" s="43" t="s">
        <v>14</v>
      </c>
      <c r="I1673" s="43" t="b">
        <f>COUNTIF(E:E,E1673)&gt;1</f>
        <v>0</v>
      </c>
    </row>
    <row r="1674" spans="1:9" x14ac:dyDescent="0.2">
      <c r="A1674" s="2" t="s">
        <v>10</v>
      </c>
      <c r="B1674" s="3" t="s">
        <v>1723</v>
      </c>
      <c r="C1674" s="4" t="s">
        <v>1707</v>
      </c>
      <c r="D1674" s="4" t="str">
        <f>VLOOKUP(B1674,'local electoral areas'!Y:Z,2,FALSE)</f>
        <v>Callan – Thomastown</v>
      </c>
      <c r="E1674" s="4">
        <v>7003</v>
      </c>
      <c r="F1674" s="5">
        <v>619</v>
      </c>
      <c r="G1674" t="b">
        <f>COUNTIF(B:B,B1674)&gt;1</f>
        <v>0</v>
      </c>
      <c r="H1674" s="43" t="s">
        <v>14</v>
      </c>
      <c r="I1674" s="43" t="b">
        <f>COUNTIF(E:E,E1674)&gt;1</f>
        <v>0</v>
      </c>
    </row>
    <row r="1675" spans="1:9" x14ac:dyDescent="0.2">
      <c r="A1675" s="2" t="s">
        <v>10</v>
      </c>
      <c r="B1675" s="3" t="s">
        <v>1724</v>
      </c>
      <c r="C1675" s="4" t="s">
        <v>1707</v>
      </c>
      <c r="D1675" s="4" t="str">
        <f>VLOOKUP(B1675,'local electoral areas'!Y:Z,2,FALSE)</f>
        <v>Callan – Thomastown</v>
      </c>
      <c r="E1675" s="4">
        <v>7004</v>
      </c>
      <c r="F1675" s="5">
        <v>1926</v>
      </c>
      <c r="G1675" t="b">
        <f>COUNTIF(B:B,B1675)&gt;1</f>
        <v>0</v>
      </c>
      <c r="H1675" s="43" t="s">
        <v>14</v>
      </c>
      <c r="I1675" s="43" t="b">
        <f>COUNTIF(E:E,E1675)&gt;1</f>
        <v>0</v>
      </c>
    </row>
    <row r="1676" spans="1:9" x14ac:dyDescent="0.2">
      <c r="A1676" s="2" t="s">
        <v>10</v>
      </c>
      <c r="B1676" s="3" t="s">
        <v>1725</v>
      </c>
      <c r="C1676" s="4" t="s">
        <v>1707</v>
      </c>
      <c r="D1676" s="4" t="str">
        <f>VLOOKUP(B1676,'local electoral areas'!Y:Z,2,FALSE)</f>
        <v>Callan – Thomastown</v>
      </c>
      <c r="E1676" s="4">
        <v>7005</v>
      </c>
      <c r="F1676" s="5">
        <v>1947</v>
      </c>
      <c r="G1676" t="b">
        <f>COUNTIF(B:B,B1676)&gt;1</f>
        <v>0</v>
      </c>
      <c r="H1676" s="43" t="s">
        <v>14</v>
      </c>
      <c r="I1676" s="43" t="b">
        <f>COUNTIF(E:E,E1676)&gt;1</f>
        <v>0</v>
      </c>
    </row>
    <row r="1677" spans="1:9" x14ac:dyDescent="0.2">
      <c r="A1677" s="2" t="s">
        <v>10</v>
      </c>
      <c r="B1677" s="3" t="s">
        <v>1726</v>
      </c>
      <c r="C1677" s="4" t="s">
        <v>1707</v>
      </c>
      <c r="D1677" s="4" t="str">
        <f>VLOOKUP(B1677,'local electoral areas'!Y:Z,2,FALSE)</f>
        <v>Callan – Thomastown</v>
      </c>
      <c r="E1677" s="4">
        <v>7066</v>
      </c>
      <c r="F1677" s="5">
        <v>160</v>
      </c>
      <c r="G1677" t="b">
        <f>COUNTIF(B:B,B1677)&gt;1</f>
        <v>0</v>
      </c>
      <c r="H1677" s="43" t="s">
        <v>14</v>
      </c>
      <c r="I1677" s="43" t="b">
        <f>COUNTIF(E:E,E1677)&gt;1</f>
        <v>0</v>
      </c>
    </row>
    <row r="1678" spans="1:9" x14ac:dyDescent="0.2">
      <c r="A1678" s="2" t="s">
        <v>10</v>
      </c>
      <c r="B1678" s="3" t="s">
        <v>1727</v>
      </c>
      <c r="C1678" s="4" t="s">
        <v>1707</v>
      </c>
      <c r="D1678" s="4" t="str">
        <f>VLOOKUP(B1678,'local electoral areas'!Y:Z,2,FALSE)</f>
        <v>Castlecomer</v>
      </c>
      <c r="E1678" s="4">
        <v>7026</v>
      </c>
      <c r="F1678" s="5">
        <v>2396</v>
      </c>
      <c r="G1678" t="b">
        <f>COUNTIF(B:B,B1678)&gt;1</f>
        <v>0</v>
      </c>
      <c r="H1678" s="43" t="s">
        <v>14</v>
      </c>
      <c r="I1678" s="43" t="b">
        <f>COUNTIF(E:E,E1678)&gt;1</f>
        <v>0</v>
      </c>
    </row>
    <row r="1679" spans="1:9" x14ac:dyDescent="0.2">
      <c r="A1679" s="2" t="s">
        <v>10</v>
      </c>
      <c r="B1679" s="3" t="s">
        <v>1728</v>
      </c>
      <c r="C1679" s="4" t="s">
        <v>1707</v>
      </c>
      <c r="D1679" s="4" t="str">
        <f>VLOOKUP(B1679,'local electoral areas'!Y:Z,2,FALSE)</f>
        <v>Piltown</v>
      </c>
      <c r="E1679" s="4">
        <v>7067</v>
      </c>
      <c r="F1679" s="5">
        <v>155</v>
      </c>
      <c r="G1679" t="b">
        <f>COUNTIF(B:B,B1679)&gt;1</f>
        <v>0</v>
      </c>
      <c r="H1679" s="43" t="s">
        <v>14</v>
      </c>
      <c r="I1679" s="43" t="b">
        <f>COUNTIF(E:E,E1679)&gt;1</f>
        <v>0</v>
      </c>
    </row>
    <row r="1680" spans="1:9" x14ac:dyDescent="0.2">
      <c r="A1680" s="2" t="s">
        <v>10</v>
      </c>
      <c r="B1680" s="3" t="s">
        <v>1729</v>
      </c>
      <c r="C1680" s="4" t="s">
        <v>1707</v>
      </c>
      <c r="D1680" s="4" t="str">
        <f>VLOOKUP(B1680,'local electoral areas'!Y:Z,2,FALSE)</f>
        <v>Castlecomer</v>
      </c>
      <c r="E1680" s="4">
        <v>7043</v>
      </c>
      <c r="F1680" s="5">
        <v>719</v>
      </c>
      <c r="G1680" t="b">
        <f>COUNTIF(B:B,B1680)&gt;1</f>
        <v>1</v>
      </c>
      <c r="H1680" s="43" t="s">
        <v>14</v>
      </c>
      <c r="I1680" s="43" t="b">
        <f>COUNTIF(E:E,E1680)&gt;1</f>
        <v>0</v>
      </c>
    </row>
    <row r="1681" spans="1:9" x14ac:dyDescent="0.2">
      <c r="A1681" s="2" t="s">
        <v>10</v>
      </c>
      <c r="B1681" s="3" t="s">
        <v>1730</v>
      </c>
      <c r="C1681" s="4" t="s">
        <v>1707</v>
      </c>
      <c r="D1681" s="4" t="str">
        <f>VLOOKUP(B1681,'local electoral areas'!Y:Z,2,FALSE)</f>
        <v>Castlecomer</v>
      </c>
      <c r="E1681" s="4">
        <v>7027</v>
      </c>
      <c r="F1681" s="5">
        <v>1310</v>
      </c>
      <c r="G1681" t="b">
        <f>COUNTIF(B:B,B1681)&gt;1</f>
        <v>0</v>
      </c>
      <c r="H1681" s="43" t="s">
        <v>14</v>
      </c>
      <c r="I1681" s="43" t="b">
        <f>COUNTIF(E:E,E1681)&gt;1</f>
        <v>0</v>
      </c>
    </row>
    <row r="1682" spans="1:9" x14ac:dyDescent="0.2">
      <c r="A1682" s="2" t="s">
        <v>10</v>
      </c>
      <c r="B1682" s="3" t="s">
        <v>1731</v>
      </c>
      <c r="C1682" s="4" t="s">
        <v>1707</v>
      </c>
      <c r="D1682" s="4" t="str">
        <f>VLOOKUP(B1682,'local electoral areas'!Y:Z,2,FALSE)</f>
        <v>Castlecomer</v>
      </c>
      <c r="E1682" s="4">
        <v>7028</v>
      </c>
      <c r="F1682" s="5">
        <v>265</v>
      </c>
      <c r="G1682" t="b">
        <f>COUNTIF(B:B,B1682)&gt;1</f>
        <v>0</v>
      </c>
      <c r="H1682" s="43" t="s">
        <v>14</v>
      </c>
      <c r="I1682" s="43" t="b">
        <f>COUNTIF(E:E,E1682)&gt;1</f>
        <v>0</v>
      </c>
    </row>
    <row r="1683" spans="1:9" x14ac:dyDescent="0.2">
      <c r="A1683" s="2" t="s">
        <v>10</v>
      </c>
      <c r="B1683" s="3" t="s">
        <v>1732</v>
      </c>
      <c r="C1683" s="4" t="s">
        <v>1707</v>
      </c>
      <c r="D1683" s="4" t="str">
        <f>VLOOKUP(B1683,'local electoral areas'!Y:Z,2,FALSE)</f>
        <v>Castlecomer</v>
      </c>
      <c r="E1683" s="4">
        <v>7091</v>
      </c>
      <c r="F1683" s="5">
        <v>338</v>
      </c>
      <c r="G1683" t="b">
        <f>COUNTIF(B:B,B1683)&gt;1</f>
        <v>0</v>
      </c>
      <c r="H1683" s="43" t="s">
        <v>14</v>
      </c>
      <c r="I1683" s="43" t="b">
        <f>COUNTIF(E:E,E1683)&gt;1</f>
        <v>0</v>
      </c>
    </row>
    <row r="1684" spans="1:9" x14ac:dyDescent="0.2">
      <c r="A1684" s="2" t="s">
        <v>10</v>
      </c>
      <c r="B1684" s="3" t="s">
        <v>1733</v>
      </c>
      <c r="C1684" s="4" t="s">
        <v>1707</v>
      </c>
      <c r="D1684" s="4" t="str">
        <f>VLOOKUP(B1684,'local electoral areas'!Y:Z,2,FALSE)</f>
        <v>Callan – Thomastown</v>
      </c>
      <c r="E1684" s="4">
        <v>7006</v>
      </c>
      <c r="F1684" s="5">
        <v>473</v>
      </c>
      <c r="G1684" t="b">
        <f>COUNTIF(B:B,B1684)&gt;1</f>
        <v>0</v>
      </c>
      <c r="H1684" s="43" t="s">
        <v>14</v>
      </c>
      <c r="I1684" s="43" t="b">
        <f>COUNTIF(E:E,E1684)&gt;1</f>
        <v>0</v>
      </c>
    </row>
    <row r="1685" spans="1:9" x14ac:dyDescent="0.2">
      <c r="A1685" s="2" t="s">
        <v>10</v>
      </c>
      <c r="B1685" s="3" t="s">
        <v>582</v>
      </c>
      <c r="C1685" s="4" t="s">
        <v>1707</v>
      </c>
      <c r="D1685" s="4" t="str">
        <f>VLOOKUP(B1685,'local electoral areas'!Y:Z,2,FALSE)</f>
        <v>Castlecomer</v>
      </c>
      <c r="E1685" s="4">
        <v>7044</v>
      </c>
      <c r="F1685" s="5">
        <v>526</v>
      </c>
      <c r="G1685" t="b">
        <f>COUNTIF(B:B,B1685)&gt;1</f>
        <v>1</v>
      </c>
      <c r="H1685" s="43" t="s">
        <v>14</v>
      </c>
      <c r="I1685" s="43" t="b">
        <f>COUNTIF(E:E,E1685)&gt;1</f>
        <v>0</v>
      </c>
    </row>
    <row r="1686" spans="1:9" x14ac:dyDescent="0.2">
      <c r="A1686" s="2" t="s">
        <v>10</v>
      </c>
      <c r="B1686" s="3" t="s">
        <v>1734</v>
      </c>
      <c r="C1686" s="4" t="s">
        <v>1707</v>
      </c>
      <c r="D1686" s="4" t="str">
        <f>VLOOKUP(B1686,'local electoral areas'!Y:Z,2,FALSE)</f>
        <v>Callan – Thomastown</v>
      </c>
      <c r="E1686" s="4">
        <v>7068</v>
      </c>
      <c r="F1686" s="5">
        <v>278</v>
      </c>
      <c r="G1686" t="b">
        <f>COUNTIF(B:B,B1686)&gt;1</f>
        <v>0</v>
      </c>
      <c r="H1686" s="43" t="s">
        <v>14</v>
      </c>
      <c r="I1686" s="43" t="b">
        <f>COUNTIF(E:E,E1686)&gt;1</f>
        <v>0</v>
      </c>
    </row>
    <row r="1687" spans="1:9" x14ac:dyDescent="0.2">
      <c r="A1687" s="2" t="s">
        <v>10</v>
      </c>
      <c r="B1687" s="3" t="s">
        <v>1735</v>
      </c>
      <c r="C1687" s="4" t="s">
        <v>1707</v>
      </c>
      <c r="D1687" s="4" t="str">
        <f>VLOOKUP(B1687,'local electoral areas'!Y:Z,2,FALSE)</f>
        <v>Callan – Thomastown</v>
      </c>
      <c r="E1687" s="4">
        <v>7069</v>
      </c>
      <c r="F1687" s="5">
        <v>473</v>
      </c>
      <c r="G1687" t="b">
        <f>COUNTIF(B:B,B1687)&gt;1</f>
        <v>1</v>
      </c>
      <c r="H1687" s="43" t="s">
        <v>14</v>
      </c>
      <c r="I1687" s="43" t="b">
        <f>COUNTIF(E:E,E1687)&gt;1</f>
        <v>0</v>
      </c>
    </row>
    <row r="1688" spans="1:9" x14ac:dyDescent="0.2">
      <c r="A1688" s="2" t="s">
        <v>10</v>
      </c>
      <c r="B1688" s="3" t="s">
        <v>1736</v>
      </c>
      <c r="C1688" s="4" t="s">
        <v>1707</v>
      </c>
      <c r="D1688" s="4" t="str">
        <f>VLOOKUP(B1688,'local electoral areas'!Y:Z,2,FALSE)</f>
        <v>Callan – Thomastown</v>
      </c>
      <c r="E1688" s="4">
        <v>7007</v>
      </c>
      <c r="F1688" s="5">
        <v>451</v>
      </c>
      <c r="G1688" t="b">
        <f>COUNTIF(B:B,B1688)&gt;1</f>
        <v>0</v>
      </c>
      <c r="H1688" s="43" t="s">
        <v>14</v>
      </c>
      <c r="I1688" s="43" t="b">
        <f>COUNTIF(E:E,E1688)&gt;1</f>
        <v>0</v>
      </c>
    </row>
    <row r="1689" spans="1:9" x14ac:dyDescent="0.2">
      <c r="A1689" s="2" t="s">
        <v>10</v>
      </c>
      <c r="B1689" s="3" t="s">
        <v>1737</v>
      </c>
      <c r="C1689" s="4" t="s">
        <v>1707</v>
      </c>
      <c r="D1689" s="4" t="str">
        <f>VLOOKUP(B1689,'local electoral areas'!Y:Z,2,FALSE)</f>
        <v>Callan – Thomastown</v>
      </c>
      <c r="E1689" s="4">
        <v>7045</v>
      </c>
      <c r="F1689" s="5">
        <v>534</v>
      </c>
      <c r="G1689" t="b">
        <f>COUNTIF(B:B,B1689)&gt;1</f>
        <v>0</v>
      </c>
      <c r="H1689" s="43" t="s">
        <v>14</v>
      </c>
      <c r="I1689" s="43" t="b">
        <f>COUNTIF(E:E,E1689)&gt;1</f>
        <v>0</v>
      </c>
    </row>
    <row r="1690" spans="1:9" x14ac:dyDescent="0.2">
      <c r="A1690" s="2" t="s">
        <v>10</v>
      </c>
      <c r="B1690" s="3" t="s">
        <v>1738</v>
      </c>
      <c r="C1690" s="4" t="s">
        <v>1707</v>
      </c>
      <c r="D1690" s="4" t="str">
        <f>VLOOKUP(B1690,'local electoral areas'!Y:Z,2,FALSE)</f>
        <v>Piltown</v>
      </c>
      <c r="E1690" s="4">
        <v>7101</v>
      </c>
      <c r="F1690" s="5">
        <v>988</v>
      </c>
      <c r="G1690" t="b">
        <f>COUNTIF(B:B,B1690)&gt;1</f>
        <v>0</v>
      </c>
      <c r="H1690" s="43" t="s">
        <v>14</v>
      </c>
      <c r="I1690" s="43" t="b">
        <f>COUNTIF(E:E,E1690)&gt;1</f>
        <v>0</v>
      </c>
    </row>
    <row r="1691" spans="1:9" x14ac:dyDescent="0.2">
      <c r="A1691" s="2" t="s">
        <v>10</v>
      </c>
      <c r="B1691" s="3" t="s">
        <v>1739</v>
      </c>
      <c r="C1691" s="4" t="s">
        <v>1707</v>
      </c>
      <c r="D1691" s="4" t="str">
        <f>VLOOKUP(B1691,'local electoral areas'!Y:Z,2,FALSE)</f>
        <v>Kilkenny</v>
      </c>
      <c r="E1691" s="4">
        <v>7046</v>
      </c>
      <c r="F1691" s="5">
        <v>691</v>
      </c>
      <c r="G1691" t="b">
        <f>COUNTIF(B:B,B1691)&gt;1</f>
        <v>1</v>
      </c>
      <c r="H1691" s="43" t="s">
        <v>14</v>
      </c>
      <c r="I1691" s="43" t="b">
        <f>COUNTIF(E:E,E1691)&gt;1</f>
        <v>0</v>
      </c>
    </row>
    <row r="1692" spans="1:9" x14ac:dyDescent="0.2">
      <c r="A1692" s="2" t="s">
        <v>10</v>
      </c>
      <c r="B1692" s="3" t="s">
        <v>1740</v>
      </c>
      <c r="C1692" s="4" t="s">
        <v>1707</v>
      </c>
      <c r="D1692" s="4" t="str">
        <f>VLOOKUP(B1692,'local electoral areas'!Y:Z,2,FALSE)</f>
        <v>Callan – Thomastown</v>
      </c>
      <c r="E1692" s="4">
        <v>7034</v>
      </c>
      <c r="F1692" s="5">
        <v>268</v>
      </c>
      <c r="G1692" t="b">
        <f>COUNTIF(B:B,B1692)&gt;1</f>
        <v>0</v>
      </c>
      <c r="H1692" s="43" t="s">
        <v>14</v>
      </c>
      <c r="I1692" s="43" t="b">
        <f>COUNTIF(E:E,E1692)&gt;1</f>
        <v>0</v>
      </c>
    </row>
    <row r="1693" spans="1:9" x14ac:dyDescent="0.2">
      <c r="A1693" s="2" t="s">
        <v>10</v>
      </c>
      <c r="B1693" s="3" t="s">
        <v>1741</v>
      </c>
      <c r="C1693" s="4" t="s">
        <v>1707</v>
      </c>
      <c r="D1693" s="4" t="str">
        <f>VLOOKUP(B1693,'local electoral areas'!Y:Z,2,FALSE)</f>
        <v>Callan – Thomastown</v>
      </c>
      <c r="E1693" s="4">
        <v>7008</v>
      </c>
      <c r="F1693" s="5">
        <v>234</v>
      </c>
      <c r="G1693" t="b">
        <f>COUNTIF(B:B,B1693)&gt;1</f>
        <v>0</v>
      </c>
      <c r="H1693" s="43" t="s">
        <v>14</v>
      </c>
      <c r="I1693" s="43" t="b">
        <f>COUNTIF(E:E,E1693)&gt;1</f>
        <v>0</v>
      </c>
    </row>
    <row r="1694" spans="1:9" x14ac:dyDescent="0.2">
      <c r="A1694" s="2" t="s">
        <v>10</v>
      </c>
      <c r="B1694" s="3" t="s">
        <v>1742</v>
      </c>
      <c r="C1694" s="4" t="s">
        <v>1707</v>
      </c>
      <c r="D1694" s="4" t="str">
        <f>VLOOKUP(B1694,'local electoral areas'!Y:Z,2,FALSE)</f>
        <v>Callan – Thomastown</v>
      </c>
      <c r="E1694" s="4">
        <v>7070</v>
      </c>
      <c r="F1694" s="5">
        <v>519</v>
      </c>
      <c r="G1694" t="b">
        <f>COUNTIF(B:B,B1694)&gt;1</f>
        <v>0</v>
      </c>
      <c r="H1694" s="43" t="s">
        <v>14</v>
      </c>
      <c r="I1694" s="43" t="b">
        <f>COUNTIF(E:E,E1694)&gt;1</f>
        <v>0</v>
      </c>
    </row>
    <row r="1695" spans="1:9" x14ac:dyDescent="0.2">
      <c r="A1695" s="2" t="s">
        <v>10</v>
      </c>
      <c r="B1695" s="3" t="s">
        <v>1743</v>
      </c>
      <c r="C1695" s="4" t="s">
        <v>1707</v>
      </c>
      <c r="D1695" s="4" t="str">
        <f>VLOOKUP(B1695,'local electoral areas'!Y:Z,2,FALSE)</f>
        <v>Callan – Thomastown</v>
      </c>
      <c r="E1695" s="4">
        <v>7071</v>
      </c>
      <c r="F1695" s="5">
        <v>346</v>
      </c>
      <c r="G1695" t="b">
        <f>COUNTIF(B:B,B1695)&gt;1</f>
        <v>0</v>
      </c>
      <c r="H1695" s="43" t="s">
        <v>14</v>
      </c>
      <c r="I1695" s="43" t="b">
        <f>COUNTIF(E:E,E1695)&gt;1</f>
        <v>0</v>
      </c>
    </row>
    <row r="1696" spans="1:9" x14ac:dyDescent="0.2">
      <c r="A1696" s="2" t="s">
        <v>10</v>
      </c>
      <c r="B1696" s="3" t="s">
        <v>1744</v>
      </c>
      <c r="C1696" s="4" t="s">
        <v>1707</v>
      </c>
      <c r="D1696" s="4" t="str">
        <f>VLOOKUP(B1696,'local electoral areas'!Y:Z,2,FALSE)</f>
        <v>Piltown</v>
      </c>
      <c r="E1696" s="4">
        <v>7102</v>
      </c>
      <c r="F1696" s="5">
        <v>338</v>
      </c>
      <c r="G1696" t="b">
        <f>COUNTIF(B:B,B1696)&gt;1</f>
        <v>0</v>
      </c>
      <c r="H1696" s="43" t="s">
        <v>14</v>
      </c>
      <c r="I1696" s="43" t="b">
        <f>COUNTIF(E:E,E1696)&gt;1</f>
        <v>0</v>
      </c>
    </row>
    <row r="1697" spans="1:9" x14ac:dyDescent="0.2">
      <c r="A1697" s="2" t="s">
        <v>10</v>
      </c>
      <c r="B1697" s="3" t="s">
        <v>1745</v>
      </c>
      <c r="C1697" s="4" t="s">
        <v>1707</v>
      </c>
      <c r="D1697" s="4" t="str">
        <f>VLOOKUP(B1697,'local electoral areas'!Y:Z,2,FALSE)</f>
        <v>Piltown</v>
      </c>
      <c r="E1697" s="4">
        <v>7017</v>
      </c>
      <c r="F1697" s="5">
        <v>1071</v>
      </c>
      <c r="G1697" t="b">
        <f>COUNTIF(B:B,B1697)&gt;1</f>
        <v>0</v>
      </c>
      <c r="H1697" s="43" t="s">
        <v>14</v>
      </c>
      <c r="I1697" s="43" t="b">
        <f>COUNTIF(E:E,E1697)&gt;1</f>
        <v>0</v>
      </c>
    </row>
    <row r="1698" spans="1:9" x14ac:dyDescent="0.2">
      <c r="A1698" s="2" t="s">
        <v>10</v>
      </c>
      <c r="B1698" s="3" t="s">
        <v>1746</v>
      </c>
      <c r="C1698" s="4" t="s">
        <v>1707</v>
      </c>
      <c r="D1698" s="4" t="str">
        <f>VLOOKUP(B1698,'local electoral areas'!Y:Z,2,FALSE)</f>
        <v>Callan – Thomastown</v>
      </c>
      <c r="E1698" s="4">
        <v>7072</v>
      </c>
      <c r="F1698" s="5">
        <v>279</v>
      </c>
      <c r="G1698" t="b">
        <f>COUNTIF(B:B,B1698)&gt;1</f>
        <v>0</v>
      </c>
      <c r="H1698" s="43" t="s">
        <v>14</v>
      </c>
      <c r="I1698" s="43" t="b">
        <f>COUNTIF(E:E,E1698)&gt;1</f>
        <v>0</v>
      </c>
    </row>
    <row r="1699" spans="1:9" x14ac:dyDescent="0.2">
      <c r="A1699" s="2" t="s">
        <v>10</v>
      </c>
      <c r="B1699" s="3" t="s">
        <v>1747</v>
      </c>
      <c r="C1699" s="4" t="s">
        <v>1707</v>
      </c>
      <c r="D1699" s="4" t="str">
        <f>VLOOKUP(B1699,'local electoral areas'!Y:Z,2,FALSE)</f>
        <v>Castlecomer</v>
      </c>
      <c r="E1699" s="4">
        <v>7047</v>
      </c>
      <c r="F1699" s="5">
        <v>967</v>
      </c>
      <c r="G1699" t="b">
        <f>COUNTIF(B:B,B1699)&gt;1</f>
        <v>0</v>
      </c>
      <c r="H1699" s="43" t="s">
        <v>14</v>
      </c>
      <c r="I1699" s="43" t="b">
        <f>COUNTIF(E:E,E1699)&gt;1</f>
        <v>0</v>
      </c>
    </row>
    <row r="1700" spans="1:9" x14ac:dyDescent="0.2">
      <c r="A1700" s="2" t="s">
        <v>10</v>
      </c>
      <c r="B1700" s="3" t="s">
        <v>1748</v>
      </c>
      <c r="C1700" s="4" t="s">
        <v>1707</v>
      </c>
      <c r="D1700" s="4" t="str">
        <f>VLOOKUP(B1700,'local electoral areas'!Y:Z,2,FALSE)</f>
        <v>Castlecomer</v>
      </c>
      <c r="E1700" s="4">
        <v>7092</v>
      </c>
      <c r="F1700" s="5">
        <v>348</v>
      </c>
      <c r="G1700" t="b">
        <f>COUNTIF(B:B,B1700)&gt;1</f>
        <v>0</v>
      </c>
      <c r="H1700" s="43" t="s">
        <v>14</v>
      </c>
      <c r="I1700" s="43" t="b">
        <f>COUNTIF(E:E,E1700)&gt;1</f>
        <v>0</v>
      </c>
    </row>
    <row r="1701" spans="1:9" x14ac:dyDescent="0.2">
      <c r="A1701" s="2" t="s">
        <v>10</v>
      </c>
      <c r="B1701" s="3" t="s">
        <v>1749</v>
      </c>
      <c r="C1701" s="4" t="s">
        <v>1707</v>
      </c>
      <c r="D1701" s="4" t="str">
        <f>VLOOKUP(B1701,'local electoral areas'!Y:Z,2,FALSE)</f>
        <v>Castlecomer</v>
      </c>
      <c r="E1701" s="4">
        <v>7093</v>
      </c>
      <c r="F1701" s="5">
        <v>310</v>
      </c>
      <c r="G1701" t="b">
        <f>COUNTIF(B:B,B1701)&gt;1</f>
        <v>0</v>
      </c>
      <c r="H1701" s="43" t="s">
        <v>14</v>
      </c>
      <c r="I1701" s="43" t="b">
        <f>COUNTIF(E:E,E1701)&gt;1</f>
        <v>0</v>
      </c>
    </row>
    <row r="1702" spans="1:9" x14ac:dyDescent="0.2">
      <c r="A1702" s="2" t="s">
        <v>10</v>
      </c>
      <c r="B1702" s="3" t="s">
        <v>1750</v>
      </c>
      <c r="C1702" s="4" t="s">
        <v>1707</v>
      </c>
      <c r="D1702" s="4" t="str">
        <f>VLOOKUP(B1702,'local electoral areas'!Y:Z,2,FALSE)</f>
        <v>Castlecomer</v>
      </c>
      <c r="E1702" s="4">
        <v>7073</v>
      </c>
      <c r="F1702" s="5">
        <v>547</v>
      </c>
      <c r="G1702" t="b">
        <f>COUNTIF(B:B,B1702)&gt;1</f>
        <v>0</v>
      </c>
      <c r="H1702" s="43" t="s">
        <v>14</v>
      </c>
      <c r="I1702" s="43" t="b">
        <f>COUNTIF(E:E,E1702)&gt;1</f>
        <v>0</v>
      </c>
    </row>
    <row r="1703" spans="1:9" x14ac:dyDescent="0.2">
      <c r="A1703" s="2" t="s">
        <v>10</v>
      </c>
      <c r="B1703" s="3" t="s">
        <v>1751</v>
      </c>
      <c r="C1703" s="4" t="s">
        <v>1707</v>
      </c>
      <c r="D1703" s="4" t="str">
        <f>VLOOKUP(B1703,'local electoral areas'!Y:Z,2,FALSE)</f>
        <v>Castlecomer</v>
      </c>
      <c r="E1703" s="4">
        <v>7048</v>
      </c>
      <c r="F1703" s="5">
        <v>1563</v>
      </c>
      <c r="G1703" t="b">
        <f>COUNTIF(B:B,B1703)&gt;1</f>
        <v>0</v>
      </c>
      <c r="H1703" s="43" t="s">
        <v>14</v>
      </c>
      <c r="I1703" s="43" t="b">
        <f>COUNTIF(E:E,E1703)&gt;1</f>
        <v>0</v>
      </c>
    </row>
    <row r="1704" spans="1:9" x14ac:dyDescent="0.2">
      <c r="A1704" s="2" t="s">
        <v>10</v>
      </c>
      <c r="B1704" s="3" t="s">
        <v>1752</v>
      </c>
      <c r="C1704" s="4" t="s">
        <v>1707</v>
      </c>
      <c r="D1704" s="4" t="str">
        <f>VLOOKUP(B1704,'local electoral areas'!Y:Z,2,FALSE)</f>
        <v>Callan – Thomastown</v>
      </c>
      <c r="E1704" s="4">
        <v>7074</v>
      </c>
      <c r="F1704" s="5">
        <v>1831</v>
      </c>
      <c r="G1704" t="b">
        <f>COUNTIF(B:B,B1704)&gt;1</f>
        <v>0</v>
      </c>
      <c r="H1704" s="43" t="s">
        <v>14</v>
      </c>
      <c r="I1704" s="43" t="b">
        <f>COUNTIF(E:E,E1704)&gt;1</f>
        <v>0</v>
      </c>
    </row>
    <row r="1705" spans="1:9" x14ac:dyDescent="0.2">
      <c r="A1705" s="2" t="s">
        <v>10</v>
      </c>
      <c r="B1705" s="3" t="s">
        <v>1398</v>
      </c>
      <c r="C1705" s="4" t="s">
        <v>1707</v>
      </c>
      <c r="D1705" s="4" t="str">
        <f>VLOOKUP(B1705,'local electoral areas'!Y:Z,2,FALSE)</f>
        <v>Callan – Thomastown</v>
      </c>
      <c r="E1705" s="4">
        <v>7049</v>
      </c>
      <c r="F1705" s="5">
        <v>891</v>
      </c>
      <c r="G1705" t="b">
        <f>COUNTIF(B:B,B1705)&gt;1</f>
        <v>1</v>
      </c>
      <c r="H1705" s="43" t="s">
        <v>14</v>
      </c>
      <c r="I1705" s="43" t="b">
        <f>COUNTIF(E:E,E1705)&gt;1</f>
        <v>0</v>
      </c>
    </row>
    <row r="1706" spans="1:9" x14ac:dyDescent="0.2">
      <c r="A1706" s="2" t="s">
        <v>10</v>
      </c>
      <c r="B1706" s="3" t="s">
        <v>1753</v>
      </c>
      <c r="C1706" s="4" t="s">
        <v>1707</v>
      </c>
      <c r="D1706" s="4" t="str">
        <f>VLOOKUP(B1706,'local electoral areas'!Y:Z,2,FALSE)</f>
        <v>Callan – Thomastown</v>
      </c>
      <c r="E1706" s="4">
        <v>7075</v>
      </c>
      <c r="F1706" s="5">
        <v>808</v>
      </c>
      <c r="G1706" t="b">
        <f>COUNTIF(B:B,B1706)&gt;1</f>
        <v>0</v>
      </c>
      <c r="H1706" s="43" t="s">
        <v>14</v>
      </c>
      <c r="I1706" s="43" t="b">
        <f>COUNTIF(E:E,E1706)&gt;1</f>
        <v>0</v>
      </c>
    </row>
    <row r="1707" spans="1:9" x14ac:dyDescent="0.2">
      <c r="A1707" s="2" t="s">
        <v>10</v>
      </c>
      <c r="B1707" s="3" t="s">
        <v>1754</v>
      </c>
      <c r="C1707" s="4" t="s">
        <v>1707</v>
      </c>
      <c r="D1707" s="4" t="str">
        <f>VLOOKUP(B1707,'local electoral areas'!Y:Z,2,FALSE)</f>
        <v>Callan – Thomastown</v>
      </c>
      <c r="E1707" s="4">
        <v>7076</v>
      </c>
      <c r="F1707" s="5">
        <v>954</v>
      </c>
      <c r="G1707" t="b">
        <f>COUNTIF(B:B,B1707)&gt;1</f>
        <v>0</v>
      </c>
      <c r="H1707" s="43" t="s">
        <v>14</v>
      </c>
      <c r="I1707" s="43" t="b">
        <f>COUNTIF(E:E,E1707)&gt;1</f>
        <v>0</v>
      </c>
    </row>
    <row r="1708" spans="1:9" x14ac:dyDescent="0.2">
      <c r="A1708" s="2" t="s">
        <v>10</v>
      </c>
      <c r="B1708" s="3" t="s">
        <v>1755</v>
      </c>
      <c r="C1708" s="4" t="s">
        <v>1707</v>
      </c>
      <c r="D1708" s="4" t="str">
        <f>VLOOKUP(B1708,'local electoral areas'!Y:Z,2,FALSE)</f>
        <v>Piltown</v>
      </c>
      <c r="E1708" s="4">
        <v>7035</v>
      </c>
      <c r="F1708" s="5">
        <v>287</v>
      </c>
      <c r="G1708" t="b">
        <f>COUNTIF(B:B,B1708)&gt;1</f>
        <v>0</v>
      </c>
      <c r="H1708" s="43" t="s">
        <v>14</v>
      </c>
      <c r="I1708" s="43" t="b">
        <f>COUNTIF(E:E,E1708)&gt;1</f>
        <v>0</v>
      </c>
    </row>
    <row r="1709" spans="1:9" x14ac:dyDescent="0.2">
      <c r="A1709" s="2" t="s">
        <v>10</v>
      </c>
      <c r="B1709" s="3" t="s">
        <v>24</v>
      </c>
      <c r="C1709" s="4" t="s">
        <v>1707</v>
      </c>
      <c r="D1709" s="4" t="str">
        <f>VLOOKUP(B1709,'local electoral areas'!Y:Z,2,FALSE)</f>
        <v>Castlecomer</v>
      </c>
      <c r="E1709" s="4">
        <v>7094</v>
      </c>
      <c r="F1709" s="5">
        <v>866</v>
      </c>
      <c r="G1709" t="b">
        <f>COUNTIF(B:B,B1709)&gt;1</f>
        <v>1</v>
      </c>
      <c r="H1709" s="43" t="s">
        <v>14</v>
      </c>
      <c r="I1709" s="43" t="b">
        <f>COUNTIF(E:E,E1709)&gt;1</f>
        <v>0</v>
      </c>
    </row>
    <row r="1710" spans="1:9" x14ac:dyDescent="0.2">
      <c r="A1710" s="2" t="s">
        <v>10</v>
      </c>
      <c r="B1710" s="3" t="s">
        <v>1756</v>
      </c>
      <c r="C1710" s="4" t="s">
        <v>1707</v>
      </c>
      <c r="D1710" s="4" t="str">
        <f>VLOOKUP(B1710,'local electoral areas'!Y:Z,2,FALSE)</f>
        <v>Callan – Thomastown</v>
      </c>
      <c r="E1710" s="4">
        <v>7009</v>
      </c>
      <c r="F1710" s="5">
        <v>687</v>
      </c>
      <c r="G1710" t="b">
        <f>COUNTIF(B:B,B1710)&gt;1</f>
        <v>0</v>
      </c>
      <c r="H1710" s="43" t="s">
        <v>14</v>
      </c>
      <c r="I1710" s="43" t="b">
        <f>COUNTIF(E:E,E1710)&gt;1</f>
        <v>0</v>
      </c>
    </row>
    <row r="1711" spans="1:9" x14ac:dyDescent="0.2">
      <c r="A1711" s="2" t="s">
        <v>10</v>
      </c>
      <c r="B1711" s="3" t="s">
        <v>1757</v>
      </c>
      <c r="C1711" s="4" t="s">
        <v>1707</v>
      </c>
      <c r="D1711" s="4" t="str">
        <f>VLOOKUP(B1711,'local electoral areas'!Y:Z,2,FALSE)</f>
        <v>Piltown</v>
      </c>
      <c r="E1711" s="4">
        <v>7103</v>
      </c>
      <c r="F1711" s="5">
        <v>214</v>
      </c>
      <c r="G1711" t="b">
        <f>COUNTIF(B:B,B1711)&gt;1</f>
        <v>0</v>
      </c>
      <c r="H1711" s="43" t="s">
        <v>14</v>
      </c>
      <c r="I1711" s="43" t="b">
        <f>COUNTIF(E:E,E1711)&gt;1</f>
        <v>0</v>
      </c>
    </row>
    <row r="1712" spans="1:9" x14ac:dyDescent="0.2">
      <c r="A1712" s="2" t="s">
        <v>10</v>
      </c>
      <c r="B1712" s="3" t="s">
        <v>123</v>
      </c>
      <c r="C1712" s="4" t="s">
        <v>1707</v>
      </c>
      <c r="D1712" s="4" t="str">
        <f>VLOOKUP(B1712,'local electoral areas'!Y:Z,2,FALSE)</f>
        <v>Piltown</v>
      </c>
      <c r="E1712" s="4">
        <v>7104</v>
      </c>
      <c r="F1712" s="5">
        <v>401</v>
      </c>
      <c r="G1712" t="b">
        <f>COUNTIF(B:B,B1712)&gt;1</f>
        <v>1</v>
      </c>
      <c r="H1712" s="43" t="s">
        <v>14</v>
      </c>
      <c r="I1712" s="43" t="b">
        <f>COUNTIF(E:E,E1712)&gt;1</f>
        <v>0</v>
      </c>
    </row>
    <row r="1713" spans="1:9" x14ac:dyDescent="0.2">
      <c r="A1713" s="2" t="s">
        <v>10</v>
      </c>
      <c r="B1713" s="3" t="s">
        <v>1758</v>
      </c>
      <c r="C1713" s="4" t="s">
        <v>1707</v>
      </c>
      <c r="D1713" s="4" t="str">
        <f>VLOOKUP(B1713,'local electoral areas'!Y:Z,2,FALSE)</f>
        <v>Piltown</v>
      </c>
      <c r="E1713" s="4">
        <v>7105</v>
      </c>
      <c r="F1713" s="5">
        <v>610</v>
      </c>
      <c r="G1713" t="b">
        <f>COUNTIF(B:B,B1713)&gt;1</f>
        <v>0</v>
      </c>
      <c r="H1713" s="43" t="s">
        <v>14</v>
      </c>
      <c r="I1713" s="43" t="b">
        <f>COUNTIF(E:E,E1713)&gt;1</f>
        <v>0</v>
      </c>
    </row>
    <row r="1714" spans="1:9" x14ac:dyDescent="0.2">
      <c r="A1714" s="2" t="s">
        <v>10</v>
      </c>
      <c r="B1714" s="3" t="s">
        <v>1759</v>
      </c>
      <c r="C1714" s="4" t="s">
        <v>1707</v>
      </c>
      <c r="D1714" s="4" t="str">
        <f>VLOOKUP(B1714,'local electoral areas'!Y:Z,2,FALSE)</f>
        <v>Piltown</v>
      </c>
      <c r="E1714" s="4">
        <v>7106</v>
      </c>
      <c r="F1714" s="5">
        <v>5755</v>
      </c>
      <c r="G1714" t="b">
        <f>COUNTIF(B:B,B1714)&gt;1</f>
        <v>0</v>
      </c>
      <c r="H1714" s="43" t="s">
        <v>14</v>
      </c>
      <c r="I1714" s="43" t="b">
        <f>COUNTIF(E:E,E1714)&gt;1</f>
        <v>0</v>
      </c>
    </row>
    <row r="1715" spans="1:9" x14ac:dyDescent="0.2">
      <c r="A1715" s="2" t="s">
        <v>10</v>
      </c>
      <c r="B1715" s="3" t="s">
        <v>1760</v>
      </c>
      <c r="C1715" s="4" t="s">
        <v>1707</v>
      </c>
      <c r="D1715" s="4" t="str">
        <f>VLOOKUP(B1715,'local electoral areas'!Y:Z,2,FALSE)</f>
        <v>Callan – Thomastown</v>
      </c>
      <c r="E1715" s="4">
        <v>7077</v>
      </c>
      <c r="F1715" s="5">
        <v>283</v>
      </c>
      <c r="G1715" t="b">
        <f>COUNTIF(B:B,B1715)&gt;1</f>
        <v>0</v>
      </c>
      <c r="H1715" s="43" t="s">
        <v>14</v>
      </c>
      <c r="I1715" s="43" t="b">
        <f>COUNTIF(E:E,E1715)&gt;1</f>
        <v>0</v>
      </c>
    </row>
    <row r="1716" spans="1:9" x14ac:dyDescent="0.2">
      <c r="A1716" s="2" t="s">
        <v>10</v>
      </c>
      <c r="B1716" s="3" t="s">
        <v>1761</v>
      </c>
      <c r="C1716" s="4" t="s">
        <v>1707</v>
      </c>
      <c r="D1716" s="4" t="str">
        <f>VLOOKUP(B1716,'local electoral areas'!Y:Z,2,FALSE)</f>
        <v>Piltown</v>
      </c>
      <c r="E1716" s="4">
        <v>7078</v>
      </c>
      <c r="F1716" s="5">
        <v>401</v>
      </c>
      <c r="G1716" t="b">
        <f>COUNTIF(B:B,B1716)&gt;1</f>
        <v>0</v>
      </c>
      <c r="H1716" s="43" t="s">
        <v>14</v>
      </c>
      <c r="I1716" s="43" t="b">
        <f>COUNTIF(E:E,E1716)&gt;1</f>
        <v>0</v>
      </c>
    </row>
    <row r="1717" spans="1:9" x14ac:dyDescent="0.2">
      <c r="A1717" s="2" t="s">
        <v>10</v>
      </c>
      <c r="B1717" s="3" t="s">
        <v>1762</v>
      </c>
      <c r="C1717" s="4" t="s">
        <v>1707</v>
      </c>
      <c r="D1717" s="4" t="str">
        <f>VLOOKUP(B1717,'local electoral areas'!Y:Z,2,FALSE)</f>
        <v>Kilkenny</v>
      </c>
      <c r="E1717" s="4">
        <v>7001</v>
      </c>
      <c r="F1717" s="5">
        <v>5603</v>
      </c>
      <c r="G1717" t="b">
        <f>COUNTIF(B:B,B1717)&gt;1</f>
        <v>0</v>
      </c>
      <c r="H1717" s="43" t="s">
        <v>14</v>
      </c>
      <c r="I1717" s="43" t="b">
        <f>COUNTIF(E:E,E1717)&gt;1</f>
        <v>0</v>
      </c>
    </row>
    <row r="1718" spans="1:9" x14ac:dyDescent="0.2">
      <c r="A1718" s="2" t="s">
        <v>10</v>
      </c>
      <c r="B1718" s="3" t="s">
        <v>1763</v>
      </c>
      <c r="C1718" s="4" t="s">
        <v>1707</v>
      </c>
      <c r="D1718" s="4" t="str">
        <f>VLOOKUP(B1718,'local electoral areas'!Y:Z,2,FALSE)</f>
        <v>Kilkenny</v>
      </c>
      <c r="E1718" s="4">
        <v>7002</v>
      </c>
      <c r="F1718" s="5">
        <v>4126</v>
      </c>
      <c r="G1718" t="b">
        <f>COUNTIF(B:B,B1718)&gt;1</f>
        <v>0</v>
      </c>
      <c r="H1718" s="43" t="s">
        <v>14</v>
      </c>
      <c r="I1718" s="43" t="b">
        <f>COUNTIF(E:E,E1718)&gt;1</f>
        <v>0</v>
      </c>
    </row>
    <row r="1719" spans="1:9" x14ac:dyDescent="0.2">
      <c r="A1719" s="2" t="s">
        <v>10</v>
      </c>
      <c r="B1719" s="3" t="s">
        <v>1764</v>
      </c>
      <c r="C1719" s="4" t="s">
        <v>1707</v>
      </c>
      <c r="D1719" s="4" t="str">
        <f>VLOOKUP(B1719,'local electoral areas'!Y:Z,2,FALSE)</f>
        <v>Kilkenny</v>
      </c>
      <c r="E1719" s="4">
        <v>7050</v>
      </c>
      <c r="F1719" s="5">
        <v>18475</v>
      </c>
      <c r="G1719" t="b">
        <f>COUNTIF(B:B,B1719)&gt;1</f>
        <v>0</v>
      </c>
      <c r="H1719" s="43" t="s">
        <v>14</v>
      </c>
      <c r="I1719" s="43" t="b">
        <f>COUNTIF(E:E,E1719)&gt;1</f>
        <v>0</v>
      </c>
    </row>
    <row r="1720" spans="1:9" x14ac:dyDescent="0.2">
      <c r="A1720" s="2" t="s">
        <v>10</v>
      </c>
      <c r="B1720" s="3" t="s">
        <v>1765</v>
      </c>
      <c r="C1720" s="4" t="s">
        <v>1707</v>
      </c>
      <c r="D1720" s="4" t="str">
        <f>VLOOKUP(B1720,'local electoral areas'!Y:Z,2,FALSE)</f>
        <v>Castlecomer</v>
      </c>
      <c r="E1720" s="4">
        <v>7051</v>
      </c>
      <c r="F1720" s="5">
        <v>695</v>
      </c>
      <c r="G1720" t="b">
        <f>COUNTIF(B:B,B1720)&gt;1</f>
        <v>0</v>
      </c>
      <c r="H1720" s="43" t="s">
        <v>14</v>
      </c>
      <c r="I1720" s="43" t="b">
        <f>COUNTIF(E:E,E1720)&gt;1</f>
        <v>0</v>
      </c>
    </row>
    <row r="1721" spans="1:9" x14ac:dyDescent="0.2">
      <c r="A1721" s="2" t="s">
        <v>10</v>
      </c>
      <c r="B1721" s="3" t="s">
        <v>1766</v>
      </c>
      <c r="C1721" s="4" t="s">
        <v>1707</v>
      </c>
      <c r="D1721" s="4" t="str">
        <f>VLOOKUP(B1721,'local electoral areas'!Y:Z,2,FALSE)</f>
        <v>Piltown</v>
      </c>
      <c r="E1721" s="4">
        <v>7107</v>
      </c>
      <c r="F1721" s="5">
        <v>697</v>
      </c>
      <c r="G1721" t="b">
        <f>COUNTIF(B:B,B1721)&gt;1</f>
        <v>0</v>
      </c>
      <c r="H1721" s="43" t="s">
        <v>14</v>
      </c>
      <c r="I1721" s="43" t="b">
        <f>COUNTIF(E:E,E1721)&gt;1</f>
        <v>0</v>
      </c>
    </row>
    <row r="1722" spans="1:9" x14ac:dyDescent="0.2">
      <c r="A1722" s="2" t="s">
        <v>10</v>
      </c>
      <c r="B1722" s="3" t="s">
        <v>1767</v>
      </c>
      <c r="C1722" s="4" t="s">
        <v>1707</v>
      </c>
      <c r="D1722" s="4" t="str">
        <f>VLOOKUP(B1722,'local electoral areas'!Y:Z,2,FALSE)</f>
        <v>Callan – Thomastown</v>
      </c>
      <c r="E1722" s="4">
        <v>7010</v>
      </c>
      <c r="F1722" s="5">
        <v>234</v>
      </c>
      <c r="G1722" t="b">
        <f>COUNTIF(B:B,B1722)&gt;1</f>
        <v>0</v>
      </c>
      <c r="H1722" s="43" t="s">
        <v>14</v>
      </c>
      <c r="I1722" s="43" t="b">
        <f>COUNTIF(E:E,E1722)&gt;1</f>
        <v>0</v>
      </c>
    </row>
    <row r="1723" spans="1:9" x14ac:dyDescent="0.2">
      <c r="A1723" s="2" t="s">
        <v>10</v>
      </c>
      <c r="B1723" s="3" t="s">
        <v>1768</v>
      </c>
      <c r="C1723" s="4" t="s">
        <v>1707</v>
      </c>
      <c r="D1723" s="4" t="str">
        <f>VLOOKUP(B1723,'local electoral areas'!Y:Z,2,FALSE)</f>
        <v>Castlecomer</v>
      </c>
      <c r="E1723" s="4">
        <v>7029</v>
      </c>
      <c r="F1723" s="5">
        <v>471</v>
      </c>
      <c r="G1723" t="b">
        <f>COUNTIF(B:B,B1723)&gt;1</f>
        <v>0</v>
      </c>
      <c r="H1723" s="43" t="s">
        <v>14</v>
      </c>
      <c r="I1723" s="43" t="b">
        <f>COUNTIF(E:E,E1723)&gt;1</f>
        <v>0</v>
      </c>
    </row>
    <row r="1724" spans="1:9" x14ac:dyDescent="0.2">
      <c r="A1724" s="2" t="s">
        <v>10</v>
      </c>
      <c r="B1724" s="3" t="s">
        <v>1769</v>
      </c>
      <c r="C1724" s="4" t="s">
        <v>1707</v>
      </c>
      <c r="D1724" s="4" t="str">
        <f>VLOOKUP(B1724,'local electoral areas'!Y:Z,2,FALSE)</f>
        <v>Callan – Thomastown</v>
      </c>
      <c r="E1724" s="4">
        <v>7011</v>
      </c>
      <c r="F1724" s="5">
        <v>703</v>
      </c>
      <c r="G1724" t="b">
        <f>COUNTIF(B:B,B1724)&gt;1</f>
        <v>0</v>
      </c>
      <c r="H1724" s="43" t="s">
        <v>14</v>
      </c>
      <c r="I1724" s="43" t="b">
        <f>COUNTIF(E:E,E1724)&gt;1</f>
        <v>0</v>
      </c>
    </row>
    <row r="1725" spans="1:9" x14ac:dyDescent="0.2">
      <c r="A1725" s="2" t="s">
        <v>10</v>
      </c>
      <c r="B1725" s="3" t="s">
        <v>1770</v>
      </c>
      <c r="C1725" s="4" t="s">
        <v>1707</v>
      </c>
      <c r="D1725" s="4" t="str">
        <f>VLOOKUP(B1725,'local electoral areas'!Y:Z,2,FALSE)</f>
        <v>Piltown</v>
      </c>
      <c r="E1725" s="4">
        <v>7108</v>
      </c>
      <c r="F1725" s="5">
        <v>423</v>
      </c>
      <c r="G1725" t="b">
        <f>COUNTIF(B:B,B1725)&gt;1</f>
        <v>0</v>
      </c>
      <c r="H1725" s="43" t="s">
        <v>14</v>
      </c>
      <c r="I1725" s="43" t="b">
        <f>COUNTIF(E:E,E1725)&gt;1</f>
        <v>0</v>
      </c>
    </row>
    <row r="1726" spans="1:9" x14ac:dyDescent="0.2">
      <c r="A1726" s="2" t="s">
        <v>10</v>
      </c>
      <c r="B1726" s="3" t="s">
        <v>1771</v>
      </c>
      <c r="C1726" s="4" t="s">
        <v>1707</v>
      </c>
      <c r="D1726" s="4" t="str">
        <f>VLOOKUP(B1726,'local electoral areas'!Y:Z,2,FALSE)</f>
        <v>Castlecomer</v>
      </c>
      <c r="E1726" s="4">
        <v>7012</v>
      </c>
      <c r="F1726" s="5">
        <v>550</v>
      </c>
      <c r="G1726" t="b">
        <f>COUNTIF(B:B,B1726)&gt;1</f>
        <v>0</v>
      </c>
      <c r="H1726" s="43" t="s">
        <v>14</v>
      </c>
      <c r="I1726" s="43" t="b">
        <f>COUNTIF(E:E,E1726)&gt;1</f>
        <v>0</v>
      </c>
    </row>
    <row r="1727" spans="1:9" x14ac:dyDescent="0.2">
      <c r="A1727" s="2" t="s">
        <v>10</v>
      </c>
      <c r="B1727" s="3" t="s">
        <v>1772</v>
      </c>
      <c r="C1727" s="4" t="s">
        <v>1707</v>
      </c>
      <c r="D1727" s="4" t="str">
        <f>VLOOKUP(B1727,'local electoral areas'!Y:Z,2,FALSE)</f>
        <v>Callan – Thomastown</v>
      </c>
      <c r="E1727" s="4">
        <v>7079</v>
      </c>
      <c r="F1727" s="5">
        <v>184</v>
      </c>
      <c r="G1727" t="b">
        <f>COUNTIF(B:B,B1727)&gt;1</f>
        <v>0</v>
      </c>
      <c r="H1727" s="43" t="s">
        <v>14</v>
      </c>
      <c r="I1727" s="43" t="b">
        <f>COUNTIF(E:E,E1727)&gt;1</f>
        <v>0</v>
      </c>
    </row>
    <row r="1728" spans="1:9" x14ac:dyDescent="0.2">
      <c r="A1728" s="2" t="s">
        <v>10</v>
      </c>
      <c r="B1728" s="3" t="s">
        <v>1773</v>
      </c>
      <c r="C1728" s="4" t="s">
        <v>1707</v>
      </c>
      <c r="D1728" s="4" t="str">
        <f>VLOOKUP(B1728,'local electoral areas'!Y:Z,2,FALSE)</f>
        <v>Callan – Thomastown</v>
      </c>
      <c r="E1728" s="4">
        <v>7080</v>
      </c>
      <c r="F1728" s="5">
        <v>553</v>
      </c>
      <c r="G1728" t="b">
        <f>COUNTIF(B:B,B1728)&gt;1</f>
        <v>0</v>
      </c>
      <c r="H1728" s="43" t="s">
        <v>14</v>
      </c>
      <c r="I1728" s="43" t="b">
        <f>COUNTIF(E:E,E1728)&gt;1</f>
        <v>0</v>
      </c>
    </row>
    <row r="1729" spans="1:9" x14ac:dyDescent="0.2">
      <c r="A1729" s="2" t="s">
        <v>10</v>
      </c>
      <c r="B1729" s="3" t="s">
        <v>1774</v>
      </c>
      <c r="C1729" s="4" t="s">
        <v>1707</v>
      </c>
      <c r="D1729" s="4" t="str">
        <f>VLOOKUP(B1729,'local electoral areas'!Y:Z,2,FALSE)</f>
        <v>Castlecomer</v>
      </c>
      <c r="E1729" s="4">
        <v>7095</v>
      </c>
      <c r="F1729" s="5">
        <v>286</v>
      </c>
      <c r="G1729" t="b">
        <f>COUNTIF(B:B,B1729)&gt;1</f>
        <v>0</v>
      </c>
      <c r="H1729" s="43" t="s">
        <v>14</v>
      </c>
      <c r="I1729" s="43" t="b">
        <f>COUNTIF(E:E,E1729)&gt;1</f>
        <v>0</v>
      </c>
    </row>
    <row r="1730" spans="1:9" x14ac:dyDescent="0.2">
      <c r="A1730" s="2" t="s">
        <v>10</v>
      </c>
      <c r="B1730" s="3" t="s">
        <v>1775</v>
      </c>
      <c r="C1730" s="4" t="s">
        <v>1707</v>
      </c>
      <c r="D1730" s="4" t="str">
        <f>VLOOKUP(B1730,'local electoral areas'!Y:Z,2,FALSE)</f>
        <v>Piltown</v>
      </c>
      <c r="E1730" s="4">
        <v>7036</v>
      </c>
      <c r="F1730" s="5">
        <v>425</v>
      </c>
      <c r="G1730" t="b">
        <f>COUNTIF(B:B,B1730)&gt;1</f>
        <v>0</v>
      </c>
      <c r="H1730" s="43" t="s">
        <v>14</v>
      </c>
      <c r="I1730" s="43" t="b">
        <f>COUNTIF(E:E,E1730)&gt;1</f>
        <v>0</v>
      </c>
    </row>
    <row r="1731" spans="1:9" x14ac:dyDescent="0.2">
      <c r="A1731" s="2" t="s">
        <v>10</v>
      </c>
      <c r="B1731" s="3" t="s">
        <v>1776</v>
      </c>
      <c r="C1731" s="4" t="s">
        <v>1707</v>
      </c>
      <c r="D1731" s="4" t="str">
        <f>VLOOKUP(B1731,'local electoral areas'!Y:Z,2,FALSE)</f>
        <v>Callan – Thomastown</v>
      </c>
      <c r="E1731" s="4">
        <v>7013</v>
      </c>
      <c r="F1731" s="5">
        <v>213</v>
      </c>
      <c r="G1731" t="b">
        <f>COUNTIF(B:B,B1731)&gt;1</f>
        <v>0</v>
      </c>
      <c r="H1731" s="43" t="s">
        <v>14</v>
      </c>
      <c r="I1731" s="43" t="b">
        <f>COUNTIF(E:E,E1731)&gt;1</f>
        <v>0</v>
      </c>
    </row>
    <row r="1732" spans="1:9" x14ac:dyDescent="0.2">
      <c r="A1732" s="2" t="s">
        <v>10</v>
      </c>
      <c r="B1732" s="3" t="s">
        <v>1777</v>
      </c>
      <c r="C1732" s="4" t="s">
        <v>1707</v>
      </c>
      <c r="D1732" s="4" t="str">
        <f>VLOOKUP(B1732,'local electoral areas'!Y:Z,2,FALSE)</f>
        <v>Castlecomer</v>
      </c>
      <c r="E1732" s="4">
        <v>7030</v>
      </c>
      <c r="F1732" s="5">
        <v>1307</v>
      </c>
      <c r="G1732" t="b">
        <f>COUNTIF(B:B,B1732)&gt;1</f>
        <v>0</v>
      </c>
      <c r="H1732" s="43" t="s">
        <v>14</v>
      </c>
      <c r="I1732" s="43" t="b">
        <f>COUNTIF(E:E,E1732)&gt;1</f>
        <v>0</v>
      </c>
    </row>
    <row r="1733" spans="1:9" x14ac:dyDescent="0.2">
      <c r="A1733" s="2" t="s">
        <v>10</v>
      </c>
      <c r="B1733" s="3" t="s">
        <v>1778</v>
      </c>
      <c r="C1733" s="4" t="s">
        <v>1707</v>
      </c>
      <c r="D1733" s="4" t="str">
        <f>VLOOKUP(B1733,'local electoral areas'!Y:Z,2,FALSE)</f>
        <v>Castlecomer</v>
      </c>
      <c r="E1733" s="4">
        <v>7031</v>
      </c>
      <c r="F1733" s="5">
        <v>497</v>
      </c>
      <c r="G1733" t="b">
        <f>COUNTIF(B:B,B1733)&gt;1</f>
        <v>0</v>
      </c>
      <c r="H1733" s="43" t="s">
        <v>14</v>
      </c>
      <c r="I1733" s="43" t="b">
        <f>COUNTIF(E:E,E1733)&gt;1</f>
        <v>0</v>
      </c>
    </row>
    <row r="1734" spans="1:9" x14ac:dyDescent="0.2">
      <c r="A1734" s="2" t="s">
        <v>10</v>
      </c>
      <c r="B1734" s="3" t="s">
        <v>1779</v>
      </c>
      <c r="C1734" s="4" t="s">
        <v>1707</v>
      </c>
      <c r="D1734" s="4" t="s">
        <v>1780</v>
      </c>
      <c r="E1734" s="4">
        <v>7018</v>
      </c>
      <c r="F1734" s="5">
        <v>168</v>
      </c>
      <c r="G1734" t="b">
        <f>COUNTIF(B:B,B1734)&gt;1</f>
        <v>1</v>
      </c>
      <c r="H1734" s="43" t="s">
        <v>14</v>
      </c>
      <c r="I1734" s="43" t="b">
        <f>COUNTIF(E:E,E1734)&gt;1</f>
        <v>0</v>
      </c>
    </row>
    <row r="1735" spans="1:9" x14ac:dyDescent="0.2">
      <c r="A1735" s="2" t="s">
        <v>10</v>
      </c>
      <c r="B1735" s="3" t="s">
        <v>1779</v>
      </c>
      <c r="C1735" s="4" t="s">
        <v>1707</v>
      </c>
      <c r="D1735" s="4" t="s">
        <v>1727</v>
      </c>
      <c r="E1735" s="4">
        <v>7032</v>
      </c>
      <c r="F1735" s="5">
        <v>618</v>
      </c>
      <c r="G1735" t="b">
        <f>COUNTIF(B:B,B1735)&gt;1</f>
        <v>1</v>
      </c>
      <c r="H1735" s="43" t="s">
        <v>14</v>
      </c>
      <c r="I1735" s="43" t="b">
        <f>COUNTIF(E:E,E1735)&gt;1</f>
        <v>0</v>
      </c>
    </row>
    <row r="1736" spans="1:9" x14ac:dyDescent="0.2">
      <c r="A1736" s="2" t="s">
        <v>10</v>
      </c>
      <c r="B1736" s="3" t="s">
        <v>1781</v>
      </c>
      <c r="C1736" s="4" t="s">
        <v>1707</v>
      </c>
      <c r="D1736" s="4" t="str">
        <f>VLOOKUP(B1736,'local electoral areas'!Y:Z,2,FALSE)</f>
        <v>Castlecomer</v>
      </c>
      <c r="E1736" s="4">
        <v>7052</v>
      </c>
      <c r="F1736" s="5">
        <v>485</v>
      </c>
      <c r="G1736" t="b">
        <f>COUNTIF(B:B,B1736)&gt;1</f>
        <v>0</v>
      </c>
      <c r="H1736" s="43" t="s">
        <v>14</v>
      </c>
      <c r="I1736" s="43" t="b">
        <f>COUNTIF(E:E,E1736)&gt;1</f>
        <v>0</v>
      </c>
    </row>
    <row r="1737" spans="1:9" x14ac:dyDescent="0.2">
      <c r="A1737" s="2" t="s">
        <v>10</v>
      </c>
      <c r="B1737" s="3" t="s">
        <v>1782</v>
      </c>
      <c r="C1737" s="4" t="s">
        <v>1707</v>
      </c>
      <c r="D1737" s="4" t="str">
        <f>VLOOKUP(B1737,'local electoral areas'!Y:Z,2,FALSE)</f>
        <v>Callan – Thomastown</v>
      </c>
      <c r="E1737" s="4">
        <v>7053</v>
      </c>
      <c r="F1737" s="5">
        <v>748</v>
      </c>
      <c r="G1737" t="b">
        <f>COUNTIF(B:B,B1737)&gt;1</f>
        <v>0</v>
      </c>
      <c r="H1737" s="43" t="s">
        <v>14</v>
      </c>
      <c r="I1737" s="43" t="b">
        <f>COUNTIF(E:E,E1737)&gt;1</f>
        <v>0</v>
      </c>
    </row>
    <row r="1738" spans="1:9" x14ac:dyDescent="0.2">
      <c r="A1738" s="2" t="s">
        <v>10</v>
      </c>
      <c r="B1738" s="3" t="s">
        <v>1783</v>
      </c>
      <c r="C1738" s="4" t="s">
        <v>1707</v>
      </c>
      <c r="D1738" s="4" t="str">
        <f>VLOOKUP(B1738,'local electoral areas'!Y:Z,2,FALSE)</f>
        <v>Castlecomer</v>
      </c>
      <c r="E1738" s="4">
        <v>7054</v>
      </c>
      <c r="F1738" s="5">
        <v>1039</v>
      </c>
      <c r="G1738" t="b">
        <f>COUNTIF(B:B,B1738)&gt;1</f>
        <v>0</v>
      </c>
      <c r="H1738" s="43" t="s">
        <v>14</v>
      </c>
      <c r="I1738" s="43" t="b">
        <f>COUNTIF(E:E,E1738)&gt;1</f>
        <v>0</v>
      </c>
    </row>
    <row r="1739" spans="1:9" x14ac:dyDescent="0.2">
      <c r="A1739" s="2" t="s">
        <v>10</v>
      </c>
      <c r="B1739" s="3" t="s">
        <v>1784</v>
      </c>
      <c r="C1739" s="4" t="s">
        <v>1707</v>
      </c>
      <c r="D1739" s="4" t="str">
        <f>VLOOKUP(B1739,'local electoral areas'!Y:Z,2,FALSE)</f>
        <v>Piltown</v>
      </c>
      <c r="E1739" s="4">
        <v>7019</v>
      </c>
      <c r="F1739" s="5">
        <v>1986</v>
      </c>
      <c r="G1739" t="b">
        <f>COUNTIF(B:B,B1739)&gt;1</f>
        <v>0</v>
      </c>
      <c r="H1739" s="43" t="s">
        <v>14</v>
      </c>
      <c r="I1739" s="43" t="b">
        <f>COUNTIF(E:E,E1739)&gt;1</f>
        <v>0</v>
      </c>
    </row>
    <row r="1740" spans="1:9" x14ac:dyDescent="0.2">
      <c r="A1740" s="2" t="s">
        <v>10</v>
      </c>
      <c r="B1740" s="3" t="s">
        <v>1785</v>
      </c>
      <c r="C1740" s="4" t="s">
        <v>1707</v>
      </c>
      <c r="D1740" s="4" t="str">
        <f>VLOOKUP(B1740,'local electoral areas'!Y:Z,2,FALSE)</f>
        <v>Callan – Thomastown</v>
      </c>
      <c r="E1740" s="4">
        <v>7081</v>
      </c>
      <c r="F1740" s="5">
        <v>205</v>
      </c>
      <c r="G1740" t="b">
        <f>COUNTIF(B:B,B1740)&gt;1</f>
        <v>0</v>
      </c>
      <c r="H1740" s="43" t="s">
        <v>14</v>
      </c>
      <c r="I1740" s="43" t="b">
        <f>COUNTIF(E:E,E1740)&gt;1</f>
        <v>0</v>
      </c>
    </row>
    <row r="1741" spans="1:9" x14ac:dyDescent="0.2">
      <c r="A1741" s="2" t="s">
        <v>10</v>
      </c>
      <c r="B1741" s="3" t="s">
        <v>1786</v>
      </c>
      <c r="C1741" s="4" t="s">
        <v>1707</v>
      </c>
      <c r="D1741" s="4" t="str">
        <f>VLOOKUP(B1741,'local electoral areas'!Y:Z,2,FALSE)</f>
        <v>Piltown</v>
      </c>
      <c r="E1741" s="4">
        <v>7109</v>
      </c>
      <c r="F1741" s="5">
        <v>1498</v>
      </c>
      <c r="G1741" t="b">
        <f>COUNTIF(B:B,B1741)&gt;1</f>
        <v>0</v>
      </c>
      <c r="H1741" s="43" t="s">
        <v>14</v>
      </c>
      <c r="I1741" s="43" t="b">
        <f>COUNTIF(E:E,E1741)&gt;1</f>
        <v>0</v>
      </c>
    </row>
    <row r="1742" spans="1:9" x14ac:dyDescent="0.2">
      <c r="A1742" s="2" t="s">
        <v>10</v>
      </c>
      <c r="B1742" s="3" t="s">
        <v>1787</v>
      </c>
      <c r="C1742" s="4" t="s">
        <v>1707</v>
      </c>
      <c r="D1742" s="4" t="str">
        <f>VLOOKUP(B1742,'local electoral areas'!Y:Z,2,FALSE)</f>
        <v>Piltown</v>
      </c>
      <c r="E1742" s="4">
        <v>7110</v>
      </c>
      <c r="F1742" s="5">
        <v>1133</v>
      </c>
      <c r="G1742" t="b">
        <f>COUNTIF(B:B,B1742)&gt;1</f>
        <v>0</v>
      </c>
      <c r="H1742" s="43" t="s">
        <v>14</v>
      </c>
      <c r="I1742" s="43" t="b">
        <f>COUNTIF(E:E,E1742)&gt;1</f>
        <v>0</v>
      </c>
    </row>
    <row r="1743" spans="1:9" x14ac:dyDescent="0.2">
      <c r="A1743" s="2" t="s">
        <v>10</v>
      </c>
      <c r="B1743" s="3" t="s">
        <v>1788</v>
      </c>
      <c r="C1743" s="4" t="s">
        <v>1707</v>
      </c>
      <c r="D1743" s="4" t="str">
        <f>VLOOKUP(B1743,'local electoral areas'!Y:Z,2,FALSE)</f>
        <v>Callan – Thomastown</v>
      </c>
      <c r="E1743" s="4">
        <v>7082</v>
      </c>
      <c r="F1743" s="5">
        <v>517</v>
      </c>
      <c r="G1743" t="b">
        <f>COUNTIF(B:B,B1743)&gt;1</f>
        <v>0</v>
      </c>
      <c r="H1743" s="43" t="s">
        <v>14</v>
      </c>
      <c r="I1743" s="43" t="b">
        <f>COUNTIF(E:E,E1743)&gt;1</f>
        <v>0</v>
      </c>
    </row>
    <row r="1744" spans="1:9" x14ac:dyDescent="0.2">
      <c r="A1744" s="2" t="s">
        <v>10</v>
      </c>
      <c r="B1744" s="3" t="s">
        <v>1789</v>
      </c>
      <c r="C1744" s="4" t="s">
        <v>1707</v>
      </c>
      <c r="D1744" s="4" t="str">
        <f>VLOOKUP(B1744,'local electoral areas'!Y:Z,2,FALSE)</f>
        <v>Castlecomer</v>
      </c>
      <c r="E1744" s="4">
        <v>7096</v>
      </c>
      <c r="F1744" s="5">
        <v>294</v>
      </c>
      <c r="G1744" t="b">
        <f>COUNTIF(B:B,B1744)&gt;1</f>
        <v>0</v>
      </c>
      <c r="H1744" s="43" t="s">
        <v>14</v>
      </c>
      <c r="I1744" s="43" t="b">
        <f>COUNTIF(E:E,E1744)&gt;1</f>
        <v>0</v>
      </c>
    </row>
    <row r="1745" spans="1:9" x14ac:dyDescent="0.2">
      <c r="A1745" s="2" t="s">
        <v>10</v>
      </c>
      <c r="B1745" s="3" t="s">
        <v>1133</v>
      </c>
      <c r="C1745" s="4" t="s">
        <v>1707</v>
      </c>
      <c r="D1745" s="4" t="str">
        <f>VLOOKUP(B1745,'local electoral areas'!Y:Z,2,FALSE)</f>
        <v>Castlecomer</v>
      </c>
      <c r="E1745" s="4">
        <v>7055</v>
      </c>
      <c r="F1745" s="5">
        <v>569</v>
      </c>
      <c r="G1745" t="b">
        <f>COUNTIF(B:B,B1745)&gt;1</f>
        <v>1</v>
      </c>
      <c r="H1745" s="43" t="s">
        <v>14</v>
      </c>
      <c r="I1745" s="43" t="b">
        <f>COUNTIF(E:E,E1745)&gt;1</f>
        <v>0</v>
      </c>
    </row>
    <row r="1746" spans="1:9" x14ac:dyDescent="0.2">
      <c r="A1746" s="2" t="s">
        <v>10</v>
      </c>
      <c r="B1746" s="3" t="s">
        <v>1790</v>
      </c>
      <c r="C1746" s="4" t="s">
        <v>1707</v>
      </c>
      <c r="D1746" s="4" t="str">
        <f>VLOOKUP(B1746,'local electoral areas'!Y:Z,2,FALSE)</f>
        <v>Castlecomer</v>
      </c>
      <c r="E1746" s="4">
        <v>7056</v>
      </c>
      <c r="F1746" s="5">
        <v>209</v>
      </c>
      <c r="G1746" t="b">
        <f>COUNTIF(B:B,B1746)&gt;1</f>
        <v>0</v>
      </c>
      <c r="H1746" s="43" t="s">
        <v>14</v>
      </c>
      <c r="I1746" s="43" t="b">
        <f>COUNTIF(E:E,E1746)&gt;1</f>
        <v>0</v>
      </c>
    </row>
    <row r="1747" spans="1:9" x14ac:dyDescent="0.2">
      <c r="A1747" s="2" t="s">
        <v>10</v>
      </c>
      <c r="B1747" s="3" t="s">
        <v>1791</v>
      </c>
      <c r="C1747" s="4" t="s">
        <v>1707</v>
      </c>
      <c r="D1747" s="4" t="str">
        <f>VLOOKUP(B1747,'local electoral areas'!Y:Z,2,FALSE)</f>
        <v>Piltown</v>
      </c>
      <c r="E1747" s="4">
        <v>7111</v>
      </c>
      <c r="F1747" s="5">
        <v>1130</v>
      </c>
      <c r="G1747" t="b">
        <f>COUNTIF(B:B,B1747)&gt;1</f>
        <v>0</v>
      </c>
      <c r="H1747" s="43" t="s">
        <v>14</v>
      </c>
      <c r="I1747" s="43" t="b">
        <f>COUNTIF(E:E,E1747)&gt;1</f>
        <v>0</v>
      </c>
    </row>
    <row r="1748" spans="1:9" x14ac:dyDescent="0.2">
      <c r="A1748" s="2" t="s">
        <v>10</v>
      </c>
      <c r="B1748" s="3" t="s">
        <v>1792</v>
      </c>
      <c r="C1748" s="4" t="s">
        <v>1707</v>
      </c>
      <c r="D1748" s="4" t="str">
        <f>VLOOKUP(B1748,'local electoral areas'!Y:Z,2,FALSE)</f>
        <v>Callan – Thomastown</v>
      </c>
      <c r="E1748" s="4">
        <v>7037</v>
      </c>
      <c r="F1748" s="5">
        <v>711</v>
      </c>
      <c r="G1748" t="b">
        <f>COUNTIF(B:B,B1748)&gt;1</f>
        <v>0</v>
      </c>
      <c r="H1748" s="43" t="s">
        <v>14</v>
      </c>
      <c r="I1748" s="43" t="b">
        <f>COUNTIF(E:E,E1748)&gt;1</f>
        <v>0</v>
      </c>
    </row>
    <row r="1749" spans="1:9" x14ac:dyDescent="0.2">
      <c r="A1749" s="2" t="s">
        <v>10</v>
      </c>
      <c r="B1749" s="3" t="s">
        <v>1793</v>
      </c>
      <c r="C1749" s="4" t="s">
        <v>1707</v>
      </c>
      <c r="D1749" s="4" t="str">
        <f>VLOOKUP(B1749,'local electoral areas'!Y:Z,2,FALSE)</f>
        <v>Piltown</v>
      </c>
      <c r="E1749" s="4">
        <v>7112</v>
      </c>
      <c r="F1749" s="5">
        <v>797</v>
      </c>
      <c r="G1749" t="b">
        <f>COUNTIF(B:B,B1749)&gt;1</f>
        <v>0</v>
      </c>
      <c r="H1749" s="43" t="s">
        <v>14</v>
      </c>
      <c r="I1749" s="43" t="b">
        <f>COUNTIF(E:E,E1749)&gt;1</f>
        <v>0</v>
      </c>
    </row>
    <row r="1750" spans="1:9" x14ac:dyDescent="0.2">
      <c r="A1750" s="2" t="s">
        <v>10</v>
      </c>
      <c r="B1750" s="3" t="s">
        <v>1794</v>
      </c>
      <c r="C1750" s="4" t="s">
        <v>1707</v>
      </c>
      <c r="D1750" s="4" t="str">
        <f>VLOOKUP(B1750,'local electoral areas'!Y:Z,2,FALSE)</f>
        <v>Callan – Thomastown</v>
      </c>
      <c r="E1750" s="4">
        <v>7014</v>
      </c>
      <c r="F1750" s="5">
        <v>176</v>
      </c>
      <c r="G1750" t="b">
        <f>COUNTIF(B:B,B1750)&gt;1</f>
        <v>0</v>
      </c>
      <c r="H1750" s="43" t="s">
        <v>14</v>
      </c>
      <c r="I1750" s="43" t="b">
        <f>COUNTIF(E:E,E1750)&gt;1</f>
        <v>0</v>
      </c>
    </row>
    <row r="1751" spans="1:9" x14ac:dyDescent="0.2">
      <c r="A1751" s="2" t="s">
        <v>10</v>
      </c>
      <c r="B1751" s="3" t="s">
        <v>1795</v>
      </c>
      <c r="C1751" s="4" t="s">
        <v>1707</v>
      </c>
      <c r="D1751" s="4" t="str">
        <f>VLOOKUP(B1751,'local electoral areas'!Y:Z,2,FALSE)</f>
        <v>Piltown</v>
      </c>
      <c r="E1751" s="4">
        <v>7038</v>
      </c>
      <c r="F1751" s="5">
        <v>499</v>
      </c>
      <c r="G1751" t="b">
        <f>COUNTIF(B:B,B1751)&gt;1</f>
        <v>0</v>
      </c>
      <c r="H1751" s="43" t="s">
        <v>14</v>
      </c>
      <c r="I1751" s="43" t="b">
        <f>COUNTIF(E:E,E1751)&gt;1</f>
        <v>0</v>
      </c>
    </row>
    <row r="1752" spans="1:9" x14ac:dyDescent="0.2">
      <c r="A1752" s="2" t="s">
        <v>10</v>
      </c>
      <c r="B1752" s="3" t="s">
        <v>1360</v>
      </c>
      <c r="C1752" s="4" t="s">
        <v>1707</v>
      </c>
      <c r="D1752" s="4" t="str">
        <f>VLOOKUP(B1752,'local electoral areas'!Y:Z,2,FALSE)</f>
        <v>Castlecomer</v>
      </c>
      <c r="E1752" s="4">
        <v>7058</v>
      </c>
      <c r="F1752" s="5">
        <v>940</v>
      </c>
      <c r="G1752" t="b">
        <f>COUNTIF(B:B,B1752)&gt;1</f>
        <v>1</v>
      </c>
      <c r="H1752" s="43" t="s">
        <v>14</v>
      </c>
      <c r="I1752" s="43" t="b">
        <f>COUNTIF(E:E,E1752)&gt;1</f>
        <v>0</v>
      </c>
    </row>
    <row r="1753" spans="1:9" x14ac:dyDescent="0.2">
      <c r="A1753" s="2" t="s">
        <v>10</v>
      </c>
      <c r="B1753" s="3" t="s">
        <v>1796</v>
      </c>
      <c r="C1753" s="4" t="s">
        <v>1707</v>
      </c>
      <c r="D1753" s="4" t="str">
        <f>VLOOKUP(B1753,'local electoral areas'!Y:Z,2,FALSE)</f>
        <v>Kilkenny</v>
      </c>
      <c r="E1753" s="4">
        <v>7057</v>
      </c>
      <c r="F1753" s="5">
        <v>608</v>
      </c>
      <c r="G1753" t="b">
        <f>COUNTIF(B:B,B1753)&gt;1</f>
        <v>0</v>
      </c>
      <c r="H1753" s="43" t="s">
        <v>14</v>
      </c>
      <c r="I1753" s="43" t="b">
        <f>COUNTIF(E:E,E1753)&gt;1</f>
        <v>0</v>
      </c>
    </row>
    <row r="1754" spans="1:9" x14ac:dyDescent="0.2">
      <c r="A1754" s="2" t="s">
        <v>10</v>
      </c>
      <c r="B1754" s="3" t="s">
        <v>1797</v>
      </c>
      <c r="C1754" s="4" t="s">
        <v>1707</v>
      </c>
      <c r="D1754" s="4" t="str">
        <f>VLOOKUP(B1754,'local electoral areas'!Y:Z,2,FALSE)</f>
        <v>Callan – Thomastown</v>
      </c>
      <c r="E1754" s="4">
        <v>7083</v>
      </c>
      <c r="F1754" s="5">
        <v>727</v>
      </c>
      <c r="G1754" t="b">
        <f>COUNTIF(B:B,B1754)&gt;1</f>
        <v>0</v>
      </c>
      <c r="H1754" s="43" t="s">
        <v>14</v>
      </c>
      <c r="I1754" s="43" t="b">
        <f>COUNTIF(E:E,E1754)&gt;1</f>
        <v>0</v>
      </c>
    </row>
    <row r="1755" spans="1:9" x14ac:dyDescent="0.2">
      <c r="A1755" s="2" t="s">
        <v>10</v>
      </c>
      <c r="B1755" s="3" t="s">
        <v>1798</v>
      </c>
      <c r="C1755" s="4" t="s">
        <v>1707</v>
      </c>
      <c r="D1755" s="4" t="str">
        <f>VLOOKUP(B1755,'local electoral areas'!Y:Z,2,FALSE)</f>
        <v>Piltown</v>
      </c>
      <c r="E1755" s="4">
        <v>7020</v>
      </c>
      <c r="F1755" s="5">
        <v>457</v>
      </c>
      <c r="G1755" t="b">
        <f>COUNTIF(B:B,B1755)&gt;1</f>
        <v>0</v>
      </c>
      <c r="H1755" s="43" t="s">
        <v>14</v>
      </c>
      <c r="I1755" s="43" t="b">
        <f>COUNTIF(E:E,E1755)&gt;1</f>
        <v>0</v>
      </c>
    </row>
    <row r="1756" spans="1:9" x14ac:dyDescent="0.2">
      <c r="A1756" s="2" t="s">
        <v>10</v>
      </c>
      <c r="B1756" s="3" t="s">
        <v>1799</v>
      </c>
      <c r="C1756" s="4" t="s">
        <v>1707</v>
      </c>
      <c r="D1756" s="4" t="str">
        <f>VLOOKUP(B1756,'local electoral areas'!Y:Z,2,FALSE)</f>
        <v>Callan – Thomastown</v>
      </c>
      <c r="E1756" s="4">
        <v>7039</v>
      </c>
      <c r="F1756" s="5">
        <v>863</v>
      </c>
      <c r="G1756" t="b">
        <f>COUNTIF(B:B,B1756)&gt;1</f>
        <v>0</v>
      </c>
      <c r="H1756" s="43" t="s">
        <v>14</v>
      </c>
      <c r="I1756" s="43" t="b">
        <f>COUNTIF(E:E,E1756)&gt;1</f>
        <v>0</v>
      </c>
    </row>
    <row r="1757" spans="1:9" x14ac:dyDescent="0.2">
      <c r="A1757" s="2" t="s">
        <v>10</v>
      </c>
      <c r="B1757" s="3" t="s">
        <v>1701</v>
      </c>
      <c r="C1757" s="4" t="s">
        <v>1707</v>
      </c>
      <c r="D1757" s="4" t="str">
        <f>VLOOKUP(B1757,'local electoral areas'!Y:Z,2,FALSE)</f>
        <v>Callan – Thomastown</v>
      </c>
      <c r="E1757" s="4">
        <v>7084</v>
      </c>
      <c r="F1757" s="5">
        <v>2335</v>
      </c>
      <c r="G1757" t="b">
        <f>COUNTIF(B:B,B1757)&gt;1</f>
        <v>1</v>
      </c>
      <c r="H1757" s="43" t="s">
        <v>14</v>
      </c>
      <c r="I1757" s="43" t="b">
        <f>COUNTIF(E:E,E1757)&gt;1</f>
        <v>0</v>
      </c>
    </row>
    <row r="1758" spans="1:9" x14ac:dyDescent="0.2">
      <c r="A1758" s="2" t="s">
        <v>10</v>
      </c>
      <c r="B1758" s="3" t="s">
        <v>1800</v>
      </c>
      <c r="C1758" s="4" t="s">
        <v>1707</v>
      </c>
      <c r="D1758" s="4" t="str">
        <f>VLOOKUP(B1758,'local electoral areas'!Y:Z,2,FALSE)</f>
        <v>Castlecomer</v>
      </c>
      <c r="E1758" s="4">
        <v>7059</v>
      </c>
      <c r="F1758" s="5">
        <v>496</v>
      </c>
      <c r="G1758" t="b">
        <f>COUNTIF(B:B,B1758)&gt;1</f>
        <v>0</v>
      </c>
      <c r="H1758" s="43" t="s">
        <v>14</v>
      </c>
      <c r="I1758" s="43" t="b">
        <f>COUNTIF(E:E,E1758)&gt;1</f>
        <v>0</v>
      </c>
    </row>
    <row r="1759" spans="1:9" x14ac:dyDescent="0.2">
      <c r="A1759" s="2" t="s">
        <v>10</v>
      </c>
      <c r="B1759" s="3" t="s">
        <v>1801</v>
      </c>
      <c r="C1759" s="4" t="s">
        <v>1707</v>
      </c>
      <c r="D1759" s="4" t="str">
        <f>VLOOKUP(B1759,'local electoral areas'!Y:Z,2,FALSE)</f>
        <v>Piltown</v>
      </c>
      <c r="E1759" s="4">
        <v>7021</v>
      </c>
      <c r="F1759" s="5">
        <v>479</v>
      </c>
      <c r="G1759" t="b">
        <f>COUNTIF(B:B,B1759)&gt;1</f>
        <v>1</v>
      </c>
      <c r="H1759" s="43" t="s">
        <v>14</v>
      </c>
      <c r="I1759" s="43" t="b">
        <f>COUNTIF(E:E,E1759)&gt;1</f>
        <v>0</v>
      </c>
    </row>
    <row r="1760" spans="1:9" x14ac:dyDescent="0.2">
      <c r="A1760" s="2" t="s">
        <v>10</v>
      </c>
      <c r="B1760" s="3" t="s">
        <v>1802</v>
      </c>
      <c r="C1760" s="4" t="s">
        <v>1707</v>
      </c>
      <c r="D1760" s="4" t="str">
        <f>VLOOKUP(B1760,'local electoral areas'!Y:Z,2,FALSE)</f>
        <v>Castlecomer</v>
      </c>
      <c r="E1760" s="4">
        <v>7097</v>
      </c>
      <c r="F1760" s="5">
        <v>300</v>
      </c>
      <c r="G1760" t="b">
        <f>COUNTIF(B:B,B1760)&gt;1</f>
        <v>0</v>
      </c>
      <c r="H1760" s="43" t="s">
        <v>14</v>
      </c>
      <c r="I1760" s="43" t="b">
        <f>COUNTIF(E:E,E1760)&gt;1</f>
        <v>0</v>
      </c>
    </row>
    <row r="1761" spans="1:9" x14ac:dyDescent="0.2">
      <c r="A1761" s="2" t="s">
        <v>10</v>
      </c>
      <c r="B1761" s="3" t="s">
        <v>1803</v>
      </c>
      <c r="C1761" s="4" t="s">
        <v>1707</v>
      </c>
      <c r="D1761" s="4" t="str">
        <f>VLOOKUP(B1761,'local electoral areas'!Y:Z,2,FALSE)</f>
        <v>Callan – Thomastown</v>
      </c>
      <c r="E1761" s="4">
        <v>7015</v>
      </c>
      <c r="F1761" s="5">
        <v>544</v>
      </c>
      <c r="G1761" t="b">
        <f>COUNTIF(B:B,B1761)&gt;1</f>
        <v>0</v>
      </c>
      <c r="H1761" s="43" t="s">
        <v>14</v>
      </c>
      <c r="I1761" s="43" t="b">
        <f>COUNTIF(E:E,E1761)&gt;1</f>
        <v>0</v>
      </c>
    </row>
    <row r="1762" spans="1:9" x14ac:dyDescent="0.2">
      <c r="A1762" s="2" t="s">
        <v>10</v>
      </c>
      <c r="B1762" s="3" t="s">
        <v>1804</v>
      </c>
      <c r="C1762" s="4" t="s">
        <v>1707</v>
      </c>
      <c r="D1762" s="4" t="str">
        <f>VLOOKUP(B1762,'local electoral areas'!Y:Z,2,FALSE)</f>
        <v>Callan – Thomastown</v>
      </c>
      <c r="E1762" s="4">
        <v>7085</v>
      </c>
      <c r="F1762" s="5">
        <v>233</v>
      </c>
      <c r="G1762" t="b">
        <f>COUNTIF(B:B,B1762)&gt;1</f>
        <v>0</v>
      </c>
      <c r="H1762" s="43" t="s">
        <v>14</v>
      </c>
      <c r="I1762" s="43" t="b">
        <f>COUNTIF(E:E,E1762)&gt;1</f>
        <v>0</v>
      </c>
    </row>
    <row r="1763" spans="1:9" x14ac:dyDescent="0.2">
      <c r="A1763" s="2" t="s">
        <v>10</v>
      </c>
      <c r="B1763" s="3" t="s">
        <v>1805</v>
      </c>
      <c r="C1763" s="4" t="s">
        <v>1707</v>
      </c>
      <c r="D1763" s="4" t="str">
        <f>VLOOKUP(B1763,'local electoral areas'!Y:Z,2,FALSE)</f>
        <v>Callan – Thomastown</v>
      </c>
      <c r="E1763" s="4">
        <v>7022</v>
      </c>
      <c r="F1763" s="5">
        <v>241</v>
      </c>
      <c r="G1763" t="b">
        <f>COUNTIF(B:B,B1763)&gt;1</f>
        <v>0</v>
      </c>
      <c r="H1763" s="43" t="s">
        <v>14</v>
      </c>
      <c r="I1763" s="43" t="b">
        <f>COUNTIF(E:E,E1763)&gt;1</f>
        <v>0</v>
      </c>
    </row>
    <row r="1764" spans="1:9" x14ac:dyDescent="0.2">
      <c r="A1764" s="2" t="s">
        <v>10</v>
      </c>
      <c r="B1764" s="3" t="s">
        <v>1806</v>
      </c>
      <c r="C1764" s="4" t="s">
        <v>1707</v>
      </c>
      <c r="D1764" s="4" t="str">
        <f>VLOOKUP(B1764,'local electoral areas'!Y:Z,2,FALSE)</f>
        <v>Castlecomer</v>
      </c>
      <c r="E1764" s="4">
        <v>7060</v>
      </c>
      <c r="F1764" s="5">
        <v>324</v>
      </c>
      <c r="G1764" t="b">
        <f>COUNTIF(B:B,B1764)&gt;1</f>
        <v>0</v>
      </c>
      <c r="H1764" s="43" t="s">
        <v>14</v>
      </c>
      <c r="I1764" s="43" t="b">
        <f>COUNTIF(E:E,E1764)&gt;1</f>
        <v>0</v>
      </c>
    </row>
    <row r="1765" spans="1:9" x14ac:dyDescent="0.2">
      <c r="A1765" s="2" t="s">
        <v>10</v>
      </c>
      <c r="B1765" s="3" t="s">
        <v>1807</v>
      </c>
      <c r="C1765" s="4" t="s">
        <v>1707</v>
      </c>
      <c r="D1765" s="4" t="str">
        <f>VLOOKUP(B1765,'local electoral areas'!Y:Z,2,FALSE)</f>
        <v>Callan – Thomastown</v>
      </c>
      <c r="E1765" s="4">
        <v>7086</v>
      </c>
      <c r="F1765" s="5">
        <v>305</v>
      </c>
      <c r="G1765" t="b">
        <f>COUNTIF(B:B,B1765)&gt;1</f>
        <v>0</v>
      </c>
      <c r="H1765" s="43" t="s">
        <v>14</v>
      </c>
      <c r="I1765" s="43" t="b">
        <f>COUNTIF(E:E,E1765)&gt;1</f>
        <v>0</v>
      </c>
    </row>
    <row r="1766" spans="1:9" x14ac:dyDescent="0.2">
      <c r="A1766" s="2" t="s">
        <v>10</v>
      </c>
      <c r="B1766" s="3" t="s">
        <v>1808</v>
      </c>
      <c r="C1766" s="4" t="s">
        <v>1707</v>
      </c>
      <c r="D1766" s="4" t="str">
        <f>VLOOKUP(B1766,'local electoral areas'!Y:Z,2,FALSE)</f>
        <v>Piltown</v>
      </c>
      <c r="E1766" s="4">
        <v>7113</v>
      </c>
      <c r="F1766" s="5">
        <v>1056</v>
      </c>
      <c r="G1766" t="b">
        <f>COUNTIF(B:B,B1766)&gt;1</f>
        <v>0</v>
      </c>
      <c r="H1766" s="43" t="s">
        <v>14</v>
      </c>
      <c r="I1766" s="43" t="b">
        <f>COUNTIF(E:E,E1766)&gt;1</f>
        <v>0</v>
      </c>
    </row>
    <row r="1767" spans="1:9" x14ac:dyDescent="0.2">
      <c r="A1767" s="2" t="s">
        <v>10</v>
      </c>
      <c r="B1767" s="3" t="s">
        <v>1809</v>
      </c>
      <c r="C1767" s="4" t="s">
        <v>1707</v>
      </c>
      <c r="D1767" s="4" t="str">
        <f>VLOOKUP(B1767,'local electoral areas'!Y:Z,2,FALSE)</f>
        <v>Castlecomer</v>
      </c>
      <c r="E1767" s="4">
        <v>7098</v>
      </c>
      <c r="F1767" s="5">
        <v>1456</v>
      </c>
      <c r="G1767" t="b">
        <f>COUNTIF(B:B,B1767)&gt;1</f>
        <v>0</v>
      </c>
      <c r="H1767" s="43" t="s">
        <v>14</v>
      </c>
      <c r="I1767" s="43" t="b">
        <f>COUNTIF(E:E,E1767)&gt;1</f>
        <v>0</v>
      </c>
    </row>
    <row r="1768" spans="1:9" x14ac:dyDescent="0.2">
      <c r="A1768" s="2" t="s">
        <v>10</v>
      </c>
      <c r="B1768" s="3" t="s">
        <v>73</v>
      </c>
      <c r="C1768" s="4" t="s">
        <v>1707</v>
      </c>
      <c r="D1768" s="4" t="str">
        <f>VLOOKUP(B1768,'local electoral areas'!Y:Z,2,FALSE)</f>
        <v>Piltown</v>
      </c>
      <c r="E1768" s="4">
        <v>7023</v>
      </c>
      <c r="F1768" s="5">
        <v>457</v>
      </c>
      <c r="G1768" t="b">
        <f>COUNTIF(B:B,B1768)&gt;1</f>
        <v>1</v>
      </c>
      <c r="H1768" s="43" t="s">
        <v>14</v>
      </c>
      <c r="I1768" s="43" t="b">
        <f>COUNTIF(E:E,E1768)&gt;1</f>
        <v>0</v>
      </c>
    </row>
    <row r="1769" spans="1:9" x14ac:dyDescent="0.2">
      <c r="A1769" s="2" t="s">
        <v>10</v>
      </c>
      <c r="B1769" s="3" t="s">
        <v>1810</v>
      </c>
      <c r="C1769" s="4" t="s">
        <v>1707</v>
      </c>
      <c r="D1769" s="4" t="str">
        <f>VLOOKUP(B1769,'local electoral areas'!Y:Z,2,FALSE)</f>
        <v>Callan – Thomastown</v>
      </c>
      <c r="E1769" s="4">
        <v>7087</v>
      </c>
      <c r="F1769" s="5">
        <v>372</v>
      </c>
      <c r="G1769" t="b">
        <f>COUNTIF(B:B,B1769)&gt;1</f>
        <v>0</v>
      </c>
      <c r="H1769" s="43" t="s">
        <v>14</v>
      </c>
      <c r="I1769" s="43" t="b">
        <f>COUNTIF(E:E,E1769)&gt;1</f>
        <v>0</v>
      </c>
    </row>
    <row r="1770" spans="1:9" x14ac:dyDescent="0.2">
      <c r="A1770" s="2" t="s">
        <v>10</v>
      </c>
      <c r="B1770" s="3" t="s">
        <v>1811</v>
      </c>
      <c r="C1770" s="4" t="s">
        <v>1812</v>
      </c>
      <c r="D1770" s="4" t="str">
        <f>VLOOKUP(B1770,'local electoral areas'!W:X,2,FALSE)</f>
        <v>Graiguecullen – Portarlington</v>
      </c>
      <c r="E1770" s="4">
        <v>8041</v>
      </c>
      <c r="F1770" s="5">
        <v>1527</v>
      </c>
      <c r="G1770" t="b">
        <f>COUNTIF(B:B,B1770)&gt;1</f>
        <v>0</v>
      </c>
      <c r="H1770" s="43" t="s">
        <v>1813</v>
      </c>
      <c r="I1770" s="43" t="b">
        <f>COUNTIF(E:E,E1770)&gt;1</f>
        <v>0</v>
      </c>
    </row>
    <row r="1771" spans="1:9" x14ac:dyDescent="0.2">
      <c r="A1771" s="2" t="s">
        <v>10</v>
      </c>
      <c r="B1771" s="3" t="s">
        <v>1814</v>
      </c>
      <c r="C1771" s="4" t="s">
        <v>1812</v>
      </c>
      <c r="D1771" s="4" t="str">
        <f>VLOOKUP(B1771,'local electoral areas'!W:X,2,FALSE)</f>
        <v>Graiguecullen – Portarlington</v>
      </c>
      <c r="E1771" s="4">
        <v>8058</v>
      </c>
      <c r="F1771" s="5">
        <v>531</v>
      </c>
      <c r="G1771" t="b">
        <f>COUNTIF(B:B,B1771)&gt;1</f>
        <v>1</v>
      </c>
      <c r="H1771" s="43" t="s">
        <v>1813</v>
      </c>
      <c r="I1771" s="43" t="b">
        <f>COUNTIF(E:E,E1771)&gt;1</f>
        <v>0</v>
      </c>
    </row>
    <row r="1772" spans="1:9" x14ac:dyDescent="0.2">
      <c r="A1772" s="2" t="s">
        <v>10</v>
      </c>
      <c r="B1772" s="3" t="s">
        <v>1815</v>
      </c>
      <c r="C1772" s="4" t="s">
        <v>1812</v>
      </c>
      <c r="D1772" s="4" t="str">
        <f>VLOOKUP(B1772,'local electoral areas'!W:X,2,FALSE)</f>
        <v>Graiguecullen – Portarlington</v>
      </c>
      <c r="E1772" s="4">
        <v>8060</v>
      </c>
      <c r="F1772" s="5">
        <v>598</v>
      </c>
      <c r="G1772" t="b">
        <f>COUNTIF(B:B,B1772)&gt;1</f>
        <v>0</v>
      </c>
      <c r="H1772" s="43" t="s">
        <v>1813</v>
      </c>
      <c r="I1772" s="43" t="b">
        <f>COUNTIF(E:E,E1772)&gt;1</f>
        <v>0</v>
      </c>
    </row>
    <row r="1773" spans="1:9" x14ac:dyDescent="0.2">
      <c r="A1773" s="2" t="s">
        <v>10</v>
      </c>
      <c r="B1773" s="3" t="s">
        <v>1816</v>
      </c>
      <c r="C1773" s="4" t="s">
        <v>1812</v>
      </c>
      <c r="D1773" s="4" t="str">
        <f>VLOOKUP(B1773,'local electoral areas'!W:X,2,FALSE)</f>
        <v>Graiguecullen – Portarlington</v>
      </c>
      <c r="E1773" s="4">
        <v>8070</v>
      </c>
      <c r="F1773" s="5">
        <v>7856</v>
      </c>
      <c r="G1773" t="b">
        <f>COUNTIF(B:B,B1773)&gt;1</f>
        <v>0</v>
      </c>
      <c r="H1773" s="43" t="s">
        <v>1813</v>
      </c>
      <c r="I1773" s="43" t="b">
        <f>COUNTIF(E:E,E1773)&gt;1</f>
        <v>0</v>
      </c>
    </row>
    <row r="1774" spans="1:9" x14ac:dyDescent="0.2">
      <c r="A1774" s="2" t="s">
        <v>10</v>
      </c>
      <c r="B1774" s="3" t="s">
        <v>1817</v>
      </c>
      <c r="C1774" s="4" t="s">
        <v>1812</v>
      </c>
      <c r="D1774" s="4" t="str">
        <f>VLOOKUP(B1774,'local electoral areas'!W:X,2,FALSE)</f>
        <v>Portlaoise</v>
      </c>
      <c r="E1774" s="4">
        <v>8001</v>
      </c>
      <c r="F1774" s="5">
        <v>2987</v>
      </c>
      <c r="G1774" t="b">
        <f>COUNTIF(B:B,B1774)&gt;1</f>
        <v>0</v>
      </c>
      <c r="H1774" s="48" t="s">
        <v>1818</v>
      </c>
      <c r="I1774" s="48" t="b">
        <f>COUNTIF(E:E,E1774)&gt;1</f>
        <v>0</v>
      </c>
    </row>
    <row r="1775" spans="1:9" x14ac:dyDescent="0.2">
      <c r="A1775" s="2" t="s">
        <v>10</v>
      </c>
      <c r="B1775" s="3" t="s">
        <v>1819</v>
      </c>
      <c r="C1775" s="4" t="s">
        <v>1812</v>
      </c>
      <c r="D1775" s="4" t="str">
        <f>VLOOKUP(B1775,'local electoral areas'!W:X,2,FALSE)</f>
        <v>Borris-in-Ossory – Mountmellick</v>
      </c>
      <c r="E1775" s="4">
        <v>8002</v>
      </c>
      <c r="F1775" s="5">
        <v>384</v>
      </c>
      <c r="G1775" t="b">
        <f>COUNTIF(B:B,B1775)&gt;1</f>
        <v>0</v>
      </c>
      <c r="H1775" s="48" t="s">
        <v>1818</v>
      </c>
      <c r="I1775" s="48" t="b">
        <f>COUNTIF(E:E,E1775)&gt;1</f>
        <v>0</v>
      </c>
    </row>
    <row r="1776" spans="1:9" x14ac:dyDescent="0.2">
      <c r="A1776" s="2" t="s">
        <v>10</v>
      </c>
      <c r="B1776" s="3" t="s">
        <v>1820</v>
      </c>
      <c r="C1776" s="4" t="s">
        <v>1812</v>
      </c>
      <c r="D1776" s="4" t="str">
        <f>VLOOKUP(B1776,'local electoral areas'!W:X,2,FALSE)</f>
        <v>Borris-in-Ossory – Mountmellick</v>
      </c>
      <c r="E1776" s="4">
        <v>8040</v>
      </c>
      <c r="F1776" s="5">
        <v>288</v>
      </c>
      <c r="G1776" t="b">
        <f>COUNTIF(B:B,B1776)&gt;1</f>
        <v>0</v>
      </c>
      <c r="H1776" s="48" t="s">
        <v>1818</v>
      </c>
      <c r="I1776" s="48" t="b">
        <f>COUNTIF(E:E,E1776)&gt;1</f>
        <v>0</v>
      </c>
    </row>
    <row r="1777" spans="1:9" x14ac:dyDescent="0.2">
      <c r="A1777" s="2" t="s">
        <v>10</v>
      </c>
      <c r="B1777" s="3" t="s">
        <v>1821</v>
      </c>
      <c r="C1777" s="4" t="s">
        <v>1812</v>
      </c>
      <c r="D1777" s="4" t="str">
        <f>VLOOKUP(B1777,'local electoral areas'!W:X,2,FALSE)</f>
        <v>Graiguecullen – Portarlington</v>
      </c>
      <c r="E1777" s="4">
        <v>8088</v>
      </c>
      <c r="F1777" s="5">
        <v>362</v>
      </c>
      <c r="G1777" t="b">
        <f>COUNTIF(B:B,B1777)&gt;1</f>
        <v>0</v>
      </c>
      <c r="H1777" s="48" t="s">
        <v>1818</v>
      </c>
      <c r="I1777" s="48" t="b">
        <f>COUNTIF(E:E,E1777)&gt;1</f>
        <v>0</v>
      </c>
    </row>
    <row r="1778" spans="1:9" x14ac:dyDescent="0.2">
      <c r="A1778" s="2" t="s">
        <v>10</v>
      </c>
      <c r="B1778" s="3" t="s">
        <v>1822</v>
      </c>
      <c r="C1778" s="4" t="s">
        <v>1812</v>
      </c>
      <c r="D1778" s="4" t="str">
        <f>VLOOKUP(B1778,'local electoral areas'!W:X,2,FALSE)</f>
        <v>Graiguecullen – Portarlington</v>
      </c>
      <c r="E1778" s="4">
        <v>8089</v>
      </c>
      <c r="F1778" s="5">
        <v>404</v>
      </c>
      <c r="G1778" t="b">
        <f>COUNTIF(B:B,B1778)&gt;1</f>
        <v>0</v>
      </c>
      <c r="H1778" s="48" t="s">
        <v>1818</v>
      </c>
      <c r="I1778" s="48" t="b">
        <f>COUNTIF(E:E,E1778)&gt;1</f>
        <v>0</v>
      </c>
    </row>
    <row r="1779" spans="1:9" x14ac:dyDescent="0.2">
      <c r="A1779" s="2" t="s">
        <v>10</v>
      </c>
      <c r="B1779" s="3" t="s">
        <v>1823</v>
      </c>
      <c r="C1779" s="4" t="s">
        <v>1812</v>
      </c>
      <c r="D1779" s="4" t="str">
        <f>VLOOKUP(B1779,'local electoral areas'!W:X,2,FALSE)</f>
        <v>Graiguecullen – Portarlington</v>
      </c>
      <c r="E1779" s="4">
        <v>8090</v>
      </c>
      <c r="F1779" s="5">
        <v>833</v>
      </c>
      <c r="G1779" t="b">
        <f>COUNTIF(B:B,B1779)&gt;1</f>
        <v>0</v>
      </c>
      <c r="H1779" s="48" t="s">
        <v>1818</v>
      </c>
      <c r="I1779" s="48" t="b">
        <f>COUNTIF(E:E,E1779)&gt;1</f>
        <v>0</v>
      </c>
    </row>
    <row r="1780" spans="1:9" x14ac:dyDescent="0.2">
      <c r="A1780" s="2" t="s">
        <v>10</v>
      </c>
      <c r="B1780" s="3" t="s">
        <v>1824</v>
      </c>
      <c r="C1780" s="4" t="s">
        <v>1812</v>
      </c>
      <c r="D1780" s="4" t="str">
        <f>VLOOKUP(B1780,'local electoral areas'!W:X,2,FALSE)</f>
        <v>Portlaoise</v>
      </c>
      <c r="E1780" s="4">
        <v>8003</v>
      </c>
      <c r="F1780" s="5">
        <v>818</v>
      </c>
      <c r="G1780" t="b">
        <f>COUNTIF(B:B,B1780)&gt;1</f>
        <v>0</v>
      </c>
      <c r="H1780" s="48" t="s">
        <v>1818</v>
      </c>
      <c r="I1780" s="48" t="b">
        <f>COUNTIF(E:E,E1780)&gt;1</f>
        <v>0</v>
      </c>
    </row>
    <row r="1781" spans="1:9" x14ac:dyDescent="0.2">
      <c r="A1781" s="2" t="s">
        <v>10</v>
      </c>
      <c r="B1781" s="3" t="s">
        <v>1825</v>
      </c>
      <c r="C1781" s="4" t="s">
        <v>1812</v>
      </c>
      <c r="D1781" s="4" t="str">
        <f>VLOOKUP(B1781,'local electoral areas'!W:X,2,FALSE)</f>
        <v>Graiguecullen – Portarlington</v>
      </c>
      <c r="E1781" s="4">
        <v>8028</v>
      </c>
      <c r="F1781" s="5">
        <v>435</v>
      </c>
      <c r="G1781" t="b">
        <f>COUNTIF(B:B,B1781)&gt;1</f>
        <v>0</v>
      </c>
      <c r="H1781" s="48" t="s">
        <v>1818</v>
      </c>
      <c r="I1781" s="48" t="b">
        <f>COUNTIF(E:E,E1781)&gt;1</f>
        <v>0</v>
      </c>
    </row>
    <row r="1782" spans="1:9" x14ac:dyDescent="0.2">
      <c r="A1782" s="2" t="s">
        <v>10</v>
      </c>
      <c r="B1782" s="3" t="s">
        <v>1826</v>
      </c>
      <c r="C1782" s="4" t="s">
        <v>1812</v>
      </c>
      <c r="D1782" s="4" t="str">
        <f>VLOOKUP(B1782,'local electoral areas'!W:X,2,FALSE)</f>
        <v>Borris-in-Ossory – Mountmellick</v>
      </c>
      <c r="E1782" s="4">
        <v>8079</v>
      </c>
      <c r="F1782" s="5">
        <v>213</v>
      </c>
      <c r="G1782" t="b">
        <f>COUNTIF(B:B,B1782)&gt;1</f>
        <v>0</v>
      </c>
      <c r="H1782" s="48" t="s">
        <v>1818</v>
      </c>
      <c r="I1782" s="48" t="b">
        <f>COUNTIF(E:E,E1782)&gt;1</f>
        <v>0</v>
      </c>
    </row>
    <row r="1783" spans="1:9" x14ac:dyDescent="0.2">
      <c r="A1783" s="2" t="s">
        <v>10</v>
      </c>
      <c r="B1783" s="3" t="s">
        <v>1827</v>
      </c>
      <c r="C1783" s="4" t="s">
        <v>1812</v>
      </c>
      <c r="D1783" s="4" t="str">
        <f>VLOOKUP(B1783,'local electoral areas'!W:X,2,FALSE)</f>
        <v>Graiguecullen – Portarlington</v>
      </c>
      <c r="E1783" s="4">
        <v>8042</v>
      </c>
      <c r="F1783" s="5">
        <v>413</v>
      </c>
      <c r="G1783" t="b">
        <f>COUNTIF(B:B,B1783)&gt;1</f>
        <v>0</v>
      </c>
      <c r="H1783" s="48" t="s">
        <v>1818</v>
      </c>
      <c r="I1783" s="48" t="b">
        <f>COUNTIF(E:E,E1783)&gt;1</f>
        <v>0</v>
      </c>
    </row>
    <row r="1784" spans="1:9" x14ac:dyDescent="0.2">
      <c r="A1784" s="2" t="s">
        <v>10</v>
      </c>
      <c r="B1784" s="3" t="s">
        <v>1828</v>
      </c>
      <c r="C1784" s="4" t="s">
        <v>1812</v>
      </c>
      <c r="D1784" s="4" t="str">
        <f>VLOOKUP(B1784,'local electoral areas'!W:X,2,FALSE)</f>
        <v>Borris-in-Ossory – Mountmellick</v>
      </c>
      <c r="E1784" s="4">
        <v>8043</v>
      </c>
      <c r="F1784" s="5">
        <v>711</v>
      </c>
      <c r="G1784" t="b">
        <f>COUNTIF(B:B,B1784)&gt;1</f>
        <v>0</v>
      </c>
      <c r="H1784" s="48" t="s">
        <v>1818</v>
      </c>
      <c r="I1784" s="48" t="b">
        <f>COUNTIF(E:E,E1784)&gt;1</f>
        <v>0</v>
      </c>
    </row>
    <row r="1785" spans="1:9" x14ac:dyDescent="0.2">
      <c r="A1785" s="2" t="s">
        <v>10</v>
      </c>
      <c r="B1785" s="3" t="s">
        <v>1829</v>
      </c>
      <c r="C1785" s="4" t="s">
        <v>1812</v>
      </c>
      <c r="D1785" s="4" t="str">
        <f>VLOOKUP(B1785,'local electoral areas'!W:X,2,FALSE)</f>
        <v>Graiguecullen – Portarlington</v>
      </c>
      <c r="E1785" s="4">
        <v>8091</v>
      </c>
      <c r="F1785" s="5">
        <v>197</v>
      </c>
      <c r="G1785" t="b">
        <f>COUNTIF(B:B,B1785)&gt;1</f>
        <v>0</v>
      </c>
      <c r="H1785" s="48" t="s">
        <v>1818</v>
      </c>
      <c r="I1785" s="48" t="b">
        <f>COUNTIF(E:E,E1785)&gt;1</f>
        <v>0</v>
      </c>
    </row>
    <row r="1786" spans="1:9" x14ac:dyDescent="0.2">
      <c r="A1786" s="2" t="s">
        <v>10</v>
      </c>
      <c r="B1786" s="3" t="s">
        <v>1830</v>
      </c>
      <c r="C1786" s="4" t="s">
        <v>1812</v>
      </c>
      <c r="D1786" s="4" t="str">
        <f>VLOOKUP(B1786,'local electoral areas'!W:X,2,FALSE)</f>
        <v>Graiguecullen – Portarlington</v>
      </c>
      <c r="E1786" s="4">
        <v>8029</v>
      </c>
      <c r="F1786" s="5">
        <v>1520</v>
      </c>
      <c r="G1786" t="b">
        <f>COUNTIF(B:B,B1786)&gt;1</f>
        <v>0</v>
      </c>
      <c r="H1786" s="48" t="s">
        <v>1818</v>
      </c>
      <c r="I1786" s="48" t="b">
        <f>COUNTIF(E:E,E1786)&gt;1</f>
        <v>0</v>
      </c>
    </row>
    <row r="1787" spans="1:9" x14ac:dyDescent="0.2">
      <c r="A1787" s="2" t="s">
        <v>10</v>
      </c>
      <c r="B1787" s="3" t="s">
        <v>1831</v>
      </c>
      <c r="C1787" s="4" t="s">
        <v>1812</v>
      </c>
      <c r="D1787" s="4" t="str">
        <f>VLOOKUP(B1787,'local electoral areas'!W:X,2,FALSE)</f>
        <v>Portlaoise</v>
      </c>
      <c r="E1787" s="4">
        <v>8004</v>
      </c>
      <c r="F1787" s="5">
        <v>1195</v>
      </c>
      <c r="G1787" t="b">
        <f>COUNTIF(B:B,B1787)&gt;1</f>
        <v>0</v>
      </c>
      <c r="H1787" s="48" t="s">
        <v>1818</v>
      </c>
      <c r="I1787" s="48" t="b">
        <f>COUNTIF(E:E,E1787)&gt;1</f>
        <v>0</v>
      </c>
    </row>
    <row r="1788" spans="1:9" x14ac:dyDescent="0.2">
      <c r="A1788" s="2" t="s">
        <v>10</v>
      </c>
      <c r="B1788" s="3" t="s">
        <v>1832</v>
      </c>
      <c r="C1788" s="4" t="s">
        <v>1812</v>
      </c>
      <c r="D1788" s="4" t="str">
        <f>VLOOKUP(B1788,'local electoral areas'!W:X,2,FALSE)</f>
        <v>Graiguecullen – Portarlington</v>
      </c>
      <c r="E1788" s="4">
        <v>8030</v>
      </c>
      <c r="F1788" s="5">
        <v>520</v>
      </c>
      <c r="G1788" t="b">
        <f>COUNTIF(B:B,B1788)&gt;1</f>
        <v>0</v>
      </c>
      <c r="H1788" s="48" t="s">
        <v>1818</v>
      </c>
      <c r="I1788" s="48" t="b">
        <f>COUNTIF(E:E,E1788)&gt;1</f>
        <v>0</v>
      </c>
    </row>
    <row r="1789" spans="1:9" x14ac:dyDescent="0.2">
      <c r="A1789" s="2" t="s">
        <v>10</v>
      </c>
      <c r="B1789" s="3" t="s">
        <v>1833</v>
      </c>
      <c r="C1789" s="4" t="s">
        <v>1812</v>
      </c>
      <c r="D1789" t="str">
        <f>VLOOKUP(B1789,'local electoral areas'!W:X,2,FALSE)</f>
        <v>Portlaoise</v>
      </c>
      <c r="E1789" s="4">
        <v>8005</v>
      </c>
      <c r="F1789" s="5">
        <v>330</v>
      </c>
      <c r="G1789" t="b">
        <f>COUNTIF(B:B,B1789)&gt;1</f>
        <v>0</v>
      </c>
      <c r="H1789" s="48" t="s">
        <v>1818</v>
      </c>
      <c r="I1789" s="48" t="b">
        <f>COUNTIF(E:E,E1789)&gt;1</f>
        <v>0</v>
      </c>
    </row>
    <row r="1790" spans="1:9" x14ac:dyDescent="0.2">
      <c r="A1790" s="2" t="s">
        <v>10</v>
      </c>
      <c r="B1790" s="3" t="s">
        <v>39</v>
      </c>
      <c r="C1790" s="4" t="s">
        <v>1812</v>
      </c>
      <c r="D1790" s="4" t="str">
        <f>VLOOKUP(B1790,'local electoral areas'!W:X,2,FALSE)</f>
        <v>Portlaoise</v>
      </c>
      <c r="E1790" s="4">
        <v>8044</v>
      </c>
      <c r="F1790" s="5">
        <v>1807</v>
      </c>
      <c r="G1790" t="b">
        <f>COUNTIF(B:B,B1790)&gt;1</f>
        <v>1</v>
      </c>
      <c r="H1790" s="48" t="s">
        <v>1818</v>
      </c>
      <c r="I1790" s="48" t="b">
        <f>COUNTIF(E:E,E1790)&gt;1</f>
        <v>0</v>
      </c>
    </row>
    <row r="1791" spans="1:9" x14ac:dyDescent="0.2">
      <c r="A1791" s="2" t="s">
        <v>10</v>
      </c>
      <c r="B1791" s="3" t="s">
        <v>1834</v>
      </c>
      <c r="C1791" s="4" t="s">
        <v>1812</v>
      </c>
      <c r="D1791" s="4" t="str">
        <f>VLOOKUP(B1791,'local electoral areas'!W:X,2,FALSE)</f>
        <v>Borris-in-Ossory – Mountmellick</v>
      </c>
      <c r="E1791" s="4">
        <v>8080</v>
      </c>
      <c r="F1791" s="5">
        <v>1009</v>
      </c>
      <c r="G1791" t="b">
        <f>COUNTIF(B:B,B1791)&gt;1</f>
        <v>0</v>
      </c>
      <c r="H1791" s="48" t="s">
        <v>1818</v>
      </c>
      <c r="I1791" s="48" t="b">
        <f>COUNTIF(E:E,E1791)&gt;1</f>
        <v>0</v>
      </c>
    </row>
    <row r="1792" spans="1:9" x14ac:dyDescent="0.2">
      <c r="A1792" s="2" t="s">
        <v>10</v>
      </c>
      <c r="B1792" s="3" t="s">
        <v>1835</v>
      </c>
      <c r="C1792" s="4" t="s">
        <v>1812</v>
      </c>
      <c r="D1792" s="4" t="s">
        <v>1836</v>
      </c>
      <c r="E1792" s="4" t="s">
        <v>1837</v>
      </c>
      <c r="F1792" s="5">
        <v>321</v>
      </c>
      <c r="G1792" t="b">
        <f>COUNTIF(B:B,B1792)&gt;1</f>
        <v>0</v>
      </c>
      <c r="H1792" s="48" t="s">
        <v>1818</v>
      </c>
      <c r="I1792" s="48" t="b">
        <f>COUNTIF(E:E,E1792)&gt;1</f>
        <v>0</v>
      </c>
    </row>
    <row r="1793" spans="1:9" x14ac:dyDescent="0.2">
      <c r="A1793" s="2" t="s">
        <v>10</v>
      </c>
      <c r="B1793" s="3" t="s">
        <v>306</v>
      </c>
      <c r="C1793" s="4" t="s">
        <v>1812</v>
      </c>
      <c r="D1793" s="4" t="str">
        <f>VLOOKUP(B1793,'local electoral areas'!W:X,2,FALSE)</f>
        <v>Borris-in-Ossory – Mountmellick</v>
      </c>
      <c r="E1793" s="4">
        <v>8006</v>
      </c>
      <c r="F1793" s="5">
        <v>114</v>
      </c>
      <c r="G1793" t="b">
        <f>COUNTIF(B:B,B1793)&gt;1</f>
        <v>1</v>
      </c>
      <c r="H1793" s="48" t="s">
        <v>1818</v>
      </c>
      <c r="I1793" s="48" t="b">
        <f>COUNTIF(E:E,E1793)&gt;1</f>
        <v>0</v>
      </c>
    </row>
    <row r="1794" spans="1:9" x14ac:dyDescent="0.2">
      <c r="A1794" s="2" t="s">
        <v>10</v>
      </c>
      <c r="B1794" s="3" t="s">
        <v>1838</v>
      </c>
      <c r="C1794" s="4" t="s">
        <v>1812</v>
      </c>
      <c r="D1794" s="4" t="str">
        <f>VLOOKUP(B1794,'local electoral areas'!W:X,2,FALSE)</f>
        <v>Borris-in-Ossory – Mountmellick</v>
      </c>
      <c r="E1794" s="4">
        <v>8047</v>
      </c>
      <c r="F1794" s="5">
        <v>362</v>
      </c>
      <c r="G1794" t="b">
        <f>COUNTIF(B:B,B1794)&gt;1</f>
        <v>0</v>
      </c>
      <c r="H1794" s="48" t="s">
        <v>1818</v>
      </c>
      <c r="I1794" s="48" t="b">
        <f>COUNTIF(E:E,E1794)&gt;1</f>
        <v>0</v>
      </c>
    </row>
    <row r="1795" spans="1:9" x14ac:dyDescent="0.2">
      <c r="A1795" s="2" t="s">
        <v>10</v>
      </c>
      <c r="B1795" s="3" t="s">
        <v>1839</v>
      </c>
      <c r="C1795" s="4" t="s">
        <v>1812</v>
      </c>
      <c r="D1795" s="4" t="str">
        <f>VLOOKUP(B1795,'local electoral areas'!W:X,2,FALSE)</f>
        <v>Borris-in-Ossory – Mountmellick</v>
      </c>
      <c r="E1795" s="4">
        <v>8048</v>
      </c>
      <c r="F1795" s="5">
        <v>174</v>
      </c>
      <c r="G1795" t="b">
        <f>COUNTIF(B:B,B1795)&gt;1</f>
        <v>0</v>
      </c>
      <c r="H1795" s="48" t="s">
        <v>1818</v>
      </c>
      <c r="I1795" s="48" t="b">
        <f>COUNTIF(E:E,E1795)&gt;1</f>
        <v>0</v>
      </c>
    </row>
    <row r="1796" spans="1:9" x14ac:dyDescent="0.2">
      <c r="A1796" s="2" t="s">
        <v>10</v>
      </c>
      <c r="B1796" s="3" t="s">
        <v>1840</v>
      </c>
      <c r="C1796" s="4" t="s">
        <v>1812</v>
      </c>
      <c r="D1796" s="4" t="str">
        <f>VLOOKUP(B1796,'local electoral areas'!W:X,2,FALSE)</f>
        <v>Borris-in-Ossory – Mountmellick</v>
      </c>
      <c r="E1796" s="4">
        <v>8049</v>
      </c>
      <c r="F1796" s="5">
        <v>421</v>
      </c>
      <c r="G1796" t="b">
        <f>COUNTIF(B:B,B1796)&gt;1</f>
        <v>0</v>
      </c>
      <c r="H1796" s="48" t="s">
        <v>1818</v>
      </c>
      <c r="I1796" s="48" t="b">
        <f>COUNTIF(E:E,E1796)&gt;1</f>
        <v>0</v>
      </c>
    </row>
    <row r="1797" spans="1:9" x14ac:dyDescent="0.2">
      <c r="A1797" s="2" t="s">
        <v>10</v>
      </c>
      <c r="B1797" s="3" t="s">
        <v>551</v>
      </c>
      <c r="C1797" s="4" t="s">
        <v>1812</v>
      </c>
      <c r="D1797" s="4" t="str">
        <f>VLOOKUP(B1797,'local electoral areas'!W:X,2,FALSE)</f>
        <v>Borris-in-Ossory – Mountmellick</v>
      </c>
      <c r="E1797" s="4">
        <v>8007</v>
      </c>
      <c r="F1797" s="5">
        <v>823</v>
      </c>
      <c r="G1797" t="b">
        <f>COUNTIF(B:B,B1797)&gt;1</f>
        <v>1</v>
      </c>
      <c r="H1797" s="48" t="s">
        <v>1818</v>
      </c>
      <c r="I1797" s="48" t="b">
        <f>COUNTIF(E:E,E1797)&gt;1</f>
        <v>0</v>
      </c>
    </row>
    <row r="1798" spans="1:9" x14ac:dyDescent="0.2">
      <c r="A1798" s="2" t="s">
        <v>10</v>
      </c>
      <c r="B1798" s="3" t="s">
        <v>1841</v>
      </c>
      <c r="C1798" s="4" t="s">
        <v>1812</v>
      </c>
      <c r="D1798" s="4" t="str">
        <f>VLOOKUP(B1798,'local electoral areas'!W:X,2,FALSE)</f>
        <v>Borris-in-Ossory – Mountmellick</v>
      </c>
      <c r="E1798" s="4">
        <v>8008</v>
      </c>
      <c r="F1798" s="5">
        <v>369</v>
      </c>
      <c r="G1798" t="b">
        <f>COUNTIF(B:B,B1798)&gt;1</f>
        <v>0</v>
      </c>
      <c r="H1798" s="48" t="s">
        <v>1818</v>
      </c>
      <c r="I1798" s="48" t="b">
        <f>COUNTIF(E:E,E1798)&gt;1</f>
        <v>0</v>
      </c>
    </row>
    <row r="1799" spans="1:9" x14ac:dyDescent="0.2">
      <c r="A1799" s="2" t="s">
        <v>10</v>
      </c>
      <c r="B1799" s="3" t="s">
        <v>1842</v>
      </c>
      <c r="C1799" s="4" t="s">
        <v>1812</v>
      </c>
      <c r="D1799" s="4" t="str">
        <f>VLOOKUP(B1799,'local electoral areas'!W:X,2,FALSE)</f>
        <v>Borris-in-Ossory – Mountmellick</v>
      </c>
      <c r="E1799" s="4">
        <v>8050</v>
      </c>
      <c r="F1799" s="5">
        <v>942</v>
      </c>
      <c r="G1799" t="b">
        <f>COUNTIF(B:B,B1799)&gt;1</f>
        <v>0</v>
      </c>
      <c r="H1799" s="48" t="s">
        <v>1818</v>
      </c>
      <c r="I1799" s="48" t="b">
        <f>COUNTIF(E:E,E1799)&gt;1</f>
        <v>0</v>
      </c>
    </row>
    <row r="1800" spans="1:9" x14ac:dyDescent="0.2">
      <c r="A1800" s="2" t="s">
        <v>10</v>
      </c>
      <c r="B1800" s="3" t="s">
        <v>1843</v>
      </c>
      <c r="C1800" s="4" t="s">
        <v>1812</v>
      </c>
      <c r="D1800" s="4" t="str">
        <f>VLOOKUP(B1800,'local electoral areas'!W:X,2,FALSE)</f>
        <v>Portlaoise</v>
      </c>
      <c r="E1800" s="4">
        <v>8051</v>
      </c>
      <c r="F1800" s="5">
        <v>2739</v>
      </c>
      <c r="G1800" t="b">
        <f>COUNTIF(B:B,B1800)&gt;1</f>
        <v>0</v>
      </c>
      <c r="H1800" s="48" t="s">
        <v>1818</v>
      </c>
      <c r="I1800" s="48" t="b">
        <f>COUNTIF(E:E,E1800)&gt;1</f>
        <v>0</v>
      </c>
    </row>
    <row r="1801" spans="1:9" x14ac:dyDescent="0.2">
      <c r="A1801" s="2" t="s">
        <v>10</v>
      </c>
      <c r="B1801" s="3" t="s">
        <v>1844</v>
      </c>
      <c r="C1801" s="4" t="s">
        <v>1812</v>
      </c>
      <c r="D1801" s="4" t="str">
        <f>VLOOKUP(B1801,'local electoral areas'!W:X,2,FALSE)</f>
        <v>Borris-in-Ossory – Mountmellick</v>
      </c>
      <c r="E1801" s="4">
        <v>8052</v>
      </c>
      <c r="F1801" s="5">
        <v>243</v>
      </c>
      <c r="G1801" t="b">
        <f>COUNTIF(B:B,B1801)&gt;1</f>
        <v>0</v>
      </c>
      <c r="H1801" s="48" t="s">
        <v>1818</v>
      </c>
      <c r="I1801" s="48" t="b">
        <f>COUNTIF(E:E,E1801)&gt;1</f>
        <v>0</v>
      </c>
    </row>
    <row r="1802" spans="1:9" x14ac:dyDescent="0.2">
      <c r="A1802" s="2" t="s">
        <v>10</v>
      </c>
      <c r="B1802" s="3" t="s">
        <v>1845</v>
      </c>
      <c r="C1802" s="4" t="s">
        <v>1812</v>
      </c>
      <c r="D1802" s="4" t="str">
        <f>VLOOKUP(B1802,'local electoral areas'!W:X,2,FALSE)</f>
        <v>Portlaoise</v>
      </c>
      <c r="E1802" s="4">
        <v>8009</v>
      </c>
      <c r="F1802" s="5">
        <v>696</v>
      </c>
      <c r="G1802" t="b">
        <f>COUNTIF(B:B,B1802)&gt;1</f>
        <v>1</v>
      </c>
      <c r="H1802" s="48" t="s">
        <v>1818</v>
      </c>
      <c r="I1802" s="48" t="b">
        <f>COUNTIF(E:E,E1802)&gt;1</f>
        <v>0</v>
      </c>
    </row>
    <row r="1803" spans="1:9" x14ac:dyDescent="0.2">
      <c r="A1803" s="2" t="s">
        <v>10</v>
      </c>
      <c r="B1803" s="3" t="s">
        <v>105</v>
      </c>
      <c r="C1803" s="4" t="s">
        <v>1812</v>
      </c>
      <c r="D1803" s="4" t="str">
        <f>VLOOKUP(B1803,'local electoral areas'!W:X,2,FALSE)</f>
        <v>Borris-in-Ossory – Mountmellick</v>
      </c>
      <c r="E1803" s="4">
        <v>8081</v>
      </c>
      <c r="F1803" s="5">
        <v>213</v>
      </c>
      <c r="G1803" t="b">
        <f>COUNTIF(B:B,B1803)&gt;1</f>
        <v>1</v>
      </c>
      <c r="H1803" s="48" t="s">
        <v>1818</v>
      </c>
      <c r="I1803" s="48" t="b">
        <f>COUNTIF(E:E,E1803)&gt;1</f>
        <v>0</v>
      </c>
    </row>
    <row r="1804" spans="1:9" x14ac:dyDescent="0.2">
      <c r="A1804" s="2" t="s">
        <v>10</v>
      </c>
      <c r="B1804" s="3" t="s">
        <v>1846</v>
      </c>
      <c r="C1804" s="4" t="s">
        <v>1812</v>
      </c>
      <c r="D1804" s="4" t="str">
        <f>VLOOKUP(B1804,'local electoral areas'!W:X,2,FALSE)</f>
        <v>Portlaoise</v>
      </c>
      <c r="E1804" s="4">
        <v>8010</v>
      </c>
      <c r="F1804" s="5">
        <v>174</v>
      </c>
      <c r="G1804" t="b">
        <f>COUNTIF(B:B,B1804)&gt;1</f>
        <v>0</v>
      </c>
      <c r="H1804" s="48" t="s">
        <v>1818</v>
      </c>
      <c r="I1804" s="48" t="b">
        <f>COUNTIF(E:E,E1804)&gt;1</f>
        <v>0</v>
      </c>
    </row>
    <row r="1805" spans="1:9" x14ac:dyDescent="0.2">
      <c r="A1805" s="2" t="s">
        <v>10</v>
      </c>
      <c r="B1805" s="3" t="s">
        <v>1847</v>
      </c>
      <c r="C1805" s="4" t="s">
        <v>1812</v>
      </c>
      <c r="D1805" s="4" t="str">
        <f>VLOOKUP(B1805,'local electoral areas'!W:X,2,FALSE)</f>
        <v>Borris-in-Ossory – Mountmellick</v>
      </c>
      <c r="E1805" s="4">
        <v>8053</v>
      </c>
      <c r="F1805" s="5">
        <v>321</v>
      </c>
      <c r="G1805" t="b">
        <f>COUNTIF(B:B,B1805)&gt;1</f>
        <v>0</v>
      </c>
      <c r="H1805" s="48" t="s">
        <v>1818</v>
      </c>
      <c r="I1805" s="48" t="b">
        <f>COUNTIF(E:E,E1805)&gt;1</f>
        <v>0</v>
      </c>
    </row>
    <row r="1806" spans="1:9" x14ac:dyDescent="0.2">
      <c r="A1806" s="2" t="s">
        <v>10</v>
      </c>
      <c r="B1806" s="3" t="s">
        <v>1848</v>
      </c>
      <c r="C1806" s="4" t="s">
        <v>1812</v>
      </c>
      <c r="D1806" s="4" t="str">
        <f>VLOOKUP(B1806,'local electoral areas'!W:X,2,FALSE)</f>
        <v>Borris-in-Ossory – Mountmellick</v>
      </c>
      <c r="E1806" s="4">
        <v>8011</v>
      </c>
      <c r="F1806" s="5">
        <v>356</v>
      </c>
      <c r="G1806" t="b">
        <f>COUNTIF(B:B,B1806)&gt;1</f>
        <v>0</v>
      </c>
      <c r="H1806" s="48" t="s">
        <v>1818</v>
      </c>
      <c r="I1806" s="48" t="b">
        <f>COUNTIF(E:E,E1806)&gt;1</f>
        <v>0</v>
      </c>
    </row>
    <row r="1807" spans="1:9" x14ac:dyDescent="0.2">
      <c r="A1807" s="2" t="s">
        <v>10</v>
      </c>
      <c r="B1807" s="3" t="s">
        <v>1849</v>
      </c>
      <c r="C1807" s="4" t="s">
        <v>1812</v>
      </c>
      <c r="D1807" s="4" t="str">
        <f>VLOOKUP(B1807,'local electoral areas'!W:X,2,FALSE)</f>
        <v>Borris-in-Ossory – Mountmellick</v>
      </c>
      <c r="E1807" s="4">
        <v>8012</v>
      </c>
      <c r="F1807" s="5">
        <v>361</v>
      </c>
      <c r="G1807" t="b">
        <f>COUNTIF(B:B,B1807)&gt;1</f>
        <v>0</v>
      </c>
      <c r="H1807" s="48" t="s">
        <v>1818</v>
      </c>
      <c r="I1807" s="48" t="b">
        <f>COUNTIF(E:E,E1807)&gt;1</f>
        <v>0</v>
      </c>
    </row>
    <row r="1808" spans="1:9" x14ac:dyDescent="0.2">
      <c r="A1808" s="2" t="s">
        <v>10</v>
      </c>
      <c r="B1808" s="3" t="s">
        <v>1850</v>
      </c>
      <c r="C1808" s="4" t="s">
        <v>1812</v>
      </c>
      <c r="D1808" s="4" t="str">
        <f>VLOOKUP(B1808,'local electoral areas'!W:X,2,FALSE)</f>
        <v>Portlaoise</v>
      </c>
      <c r="E1808" s="4">
        <v>8013</v>
      </c>
      <c r="F1808" s="5">
        <v>147</v>
      </c>
      <c r="G1808" t="b">
        <f>COUNTIF(B:B,B1808)&gt;1</f>
        <v>0</v>
      </c>
      <c r="H1808" s="48" t="s">
        <v>1818</v>
      </c>
      <c r="I1808" s="48" t="b">
        <f>COUNTIF(E:E,E1808)&gt;1</f>
        <v>0</v>
      </c>
    </row>
    <row r="1809" spans="1:9" x14ac:dyDescent="0.2">
      <c r="A1809" s="2" t="s">
        <v>10</v>
      </c>
      <c r="B1809" s="3" t="s">
        <v>1851</v>
      </c>
      <c r="C1809" s="4" t="s">
        <v>1812</v>
      </c>
      <c r="D1809" s="4" t="str">
        <f>VLOOKUP(B1809,'local electoral areas'!W:X,2,FALSE)</f>
        <v>Graiguecullen – Portarlington</v>
      </c>
      <c r="E1809" s="4">
        <v>8031</v>
      </c>
      <c r="F1809" s="5">
        <v>273</v>
      </c>
      <c r="G1809" t="b">
        <f>COUNTIF(B:B,B1809)&gt;1</f>
        <v>0</v>
      </c>
      <c r="H1809" s="48" t="s">
        <v>1818</v>
      </c>
      <c r="I1809" s="48" t="b">
        <f>COUNTIF(E:E,E1809)&gt;1</f>
        <v>0</v>
      </c>
    </row>
    <row r="1810" spans="1:9" x14ac:dyDescent="0.2">
      <c r="A1810" s="2" t="s">
        <v>10</v>
      </c>
      <c r="B1810" s="3" t="s">
        <v>1852</v>
      </c>
      <c r="C1810" s="4" t="s">
        <v>1812</v>
      </c>
      <c r="D1810" s="4" t="str">
        <f>VLOOKUP(B1810,'local electoral areas'!W:X,2,FALSE)</f>
        <v>Borris-in-Ossory – Mountmellick</v>
      </c>
      <c r="E1810" s="4">
        <v>8054</v>
      </c>
      <c r="F1810" s="5">
        <v>1690</v>
      </c>
      <c r="G1810" t="b">
        <f>COUNTIF(B:B,B1810)&gt;1</f>
        <v>0</v>
      </c>
      <c r="H1810" s="48" t="s">
        <v>1818</v>
      </c>
      <c r="I1810" s="48" t="b">
        <f>COUNTIF(E:E,E1810)&gt;1</f>
        <v>0</v>
      </c>
    </row>
    <row r="1811" spans="1:9" x14ac:dyDescent="0.2">
      <c r="A1811" s="2" t="s">
        <v>10</v>
      </c>
      <c r="B1811" s="3" t="s">
        <v>1853</v>
      </c>
      <c r="C1811" s="4" t="s">
        <v>1812</v>
      </c>
      <c r="D1811" s="4" t="str">
        <f>VLOOKUP(B1811,'local electoral areas'!W:X,2,FALSE)</f>
        <v>Borris-in-Ossory – Mountmellick</v>
      </c>
      <c r="E1811" s="4">
        <v>8014</v>
      </c>
      <c r="F1811" s="5">
        <v>272</v>
      </c>
      <c r="G1811" t="b">
        <f>COUNTIF(B:B,B1811)&gt;1</f>
        <v>1</v>
      </c>
      <c r="H1811" s="48" t="s">
        <v>1818</v>
      </c>
      <c r="I1811" s="48" t="b">
        <f>COUNTIF(E:E,E1811)&gt;1</f>
        <v>0</v>
      </c>
    </row>
    <row r="1812" spans="1:9" x14ac:dyDescent="0.2">
      <c r="A1812" s="2" t="s">
        <v>10</v>
      </c>
      <c r="B1812" s="3" t="s">
        <v>1658</v>
      </c>
      <c r="C1812" s="4" t="s">
        <v>1812</v>
      </c>
      <c r="D1812" s="4" t="str">
        <f>VLOOKUP(B1812,'local electoral areas'!W:X,2,FALSE)</f>
        <v>Borris-in-Ossory – Mountmellick</v>
      </c>
      <c r="E1812" s="4">
        <v>8015</v>
      </c>
      <c r="F1812" s="5">
        <v>484</v>
      </c>
      <c r="G1812" t="b">
        <f>COUNTIF(B:B,B1812)&gt;1</f>
        <v>1</v>
      </c>
      <c r="H1812" s="48" t="s">
        <v>1818</v>
      </c>
      <c r="I1812" s="48" t="b">
        <f>COUNTIF(E:E,E1812)&gt;1</f>
        <v>0</v>
      </c>
    </row>
    <row r="1813" spans="1:9" x14ac:dyDescent="0.2">
      <c r="A1813" s="2" t="s">
        <v>10</v>
      </c>
      <c r="B1813" s="3" t="s">
        <v>1854</v>
      </c>
      <c r="C1813" s="4" t="s">
        <v>1812</v>
      </c>
      <c r="D1813" s="4" t="str">
        <f>VLOOKUP(B1813,'local electoral areas'!W:X,2,FALSE)</f>
        <v>Graiguecullen – Portarlington</v>
      </c>
      <c r="E1813" s="4">
        <v>8092</v>
      </c>
      <c r="F1813" s="5">
        <v>842</v>
      </c>
      <c r="G1813" t="b">
        <f>COUNTIF(B:B,B1813)&gt;1</f>
        <v>0</v>
      </c>
      <c r="H1813" s="48" t="s">
        <v>1818</v>
      </c>
      <c r="I1813" s="48" t="b">
        <f>COUNTIF(E:E,E1813)&gt;1</f>
        <v>0</v>
      </c>
    </row>
    <row r="1814" spans="1:9" x14ac:dyDescent="0.2">
      <c r="A1814" s="2" t="s">
        <v>10</v>
      </c>
      <c r="B1814" s="3" t="s">
        <v>1739</v>
      </c>
      <c r="C1814" s="4" t="s">
        <v>1812</v>
      </c>
      <c r="D1814" s="4" t="str">
        <f>VLOOKUP(B1814,'local electoral areas'!W:X,2,FALSE)</f>
        <v>Borris-in-Ossory – Mountmellick</v>
      </c>
      <c r="E1814" s="4">
        <v>8016</v>
      </c>
      <c r="F1814" s="5">
        <v>283</v>
      </c>
      <c r="G1814" t="b">
        <f>COUNTIF(B:B,B1814)&gt;1</f>
        <v>1</v>
      </c>
      <c r="H1814" s="48" t="s">
        <v>1818</v>
      </c>
      <c r="I1814" s="48" t="b">
        <f>COUNTIF(E:E,E1814)&gt;1</f>
        <v>0</v>
      </c>
    </row>
    <row r="1815" spans="1:9" x14ac:dyDescent="0.2">
      <c r="A1815" s="2" t="s">
        <v>10</v>
      </c>
      <c r="B1815" s="3" t="s">
        <v>1855</v>
      </c>
      <c r="C1815" s="4" t="s">
        <v>1812</v>
      </c>
      <c r="D1815" s="4" t="str">
        <f>VLOOKUP(B1815,'local electoral areas'!W:X,2,FALSE)</f>
        <v>Borris-in-Ossory – Mountmellick</v>
      </c>
      <c r="E1815" s="4">
        <v>8017</v>
      </c>
      <c r="F1815" s="5">
        <v>1375</v>
      </c>
      <c r="G1815" t="b">
        <f>COUNTIF(B:B,B1815)&gt;1</f>
        <v>1</v>
      </c>
      <c r="H1815" s="48" t="s">
        <v>1818</v>
      </c>
      <c r="I1815" s="48" t="b">
        <f>COUNTIF(E:E,E1815)&gt;1</f>
        <v>0</v>
      </c>
    </row>
    <row r="1816" spans="1:9" x14ac:dyDescent="0.2">
      <c r="A1816" s="2" t="s">
        <v>10</v>
      </c>
      <c r="B1816" s="3" t="s">
        <v>1856</v>
      </c>
      <c r="C1816" s="4" t="s">
        <v>1812</v>
      </c>
      <c r="D1816" s="4" t="str">
        <f>VLOOKUP(B1816,'local electoral areas'!W:X,2,FALSE)</f>
        <v>Portlaoise</v>
      </c>
      <c r="E1816" s="4">
        <v>8018</v>
      </c>
      <c r="F1816" s="5">
        <v>287</v>
      </c>
      <c r="G1816" t="b">
        <f>COUNTIF(B:B,B1816)&gt;1</f>
        <v>0</v>
      </c>
      <c r="H1816" s="48" t="s">
        <v>1818</v>
      </c>
      <c r="I1816" s="48" t="b">
        <f>COUNTIF(E:E,E1816)&gt;1</f>
        <v>0</v>
      </c>
    </row>
    <row r="1817" spans="1:9" x14ac:dyDescent="0.2">
      <c r="A1817" s="2" t="s">
        <v>10</v>
      </c>
      <c r="B1817" s="3" t="s">
        <v>1857</v>
      </c>
      <c r="C1817" s="4" t="s">
        <v>1812</v>
      </c>
      <c r="D1817" s="4" t="str">
        <f>VLOOKUP(B1817,'local electoral areas'!W:X,2,FALSE)</f>
        <v>Graiguecullen – Portarlington</v>
      </c>
      <c r="E1817" s="4">
        <v>8055</v>
      </c>
      <c r="F1817" s="5">
        <v>1334</v>
      </c>
      <c r="G1817" t="b">
        <f>COUNTIF(B:B,B1817)&gt;1</f>
        <v>0</v>
      </c>
      <c r="H1817" s="48" t="s">
        <v>1818</v>
      </c>
      <c r="I1817" s="48" t="b">
        <f>COUNTIF(E:E,E1817)&gt;1</f>
        <v>0</v>
      </c>
    </row>
    <row r="1818" spans="1:9" x14ac:dyDescent="0.2">
      <c r="A1818" s="2" t="s">
        <v>10</v>
      </c>
      <c r="B1818" s="3" t="s">
        <v>1858</v>
      </c>
      <c r="C1818" s="4" t="s">
        <v>1812</v>
      </c>
      <c r="D1818" s="4" t="str">
        <f>VLOOKUP(B1818,'local electoral areas'!W:X,2,FALSE)</f>
        <v>Borris-in-Ossory – Mountmellick</v>
      </c>
      <c r="E1818" s="4">
        <v>8082</v>
      </c>
      <c r="F1818" s="5">
        <v>438</v>
      </c>
      <c r="G1818" t="b">
        <f>COUNTIF(B:B,B1818)&gt;1</f>
        <v>0</v>
      </c>
      <c r="H1818" s="48" t="s">
        <v>1818</v>
      </c>
      <c r="I1818" s="48" t="b">
        <f>COUNTIF(E:E,E1818)&gt;1</f>
        <v>0</v>
      </c>
    </row>
    <row r="1819" spans="1:9" x14ac:dyDescent="0.2">
      <c r="A1819" s="2" t="s">
        <v>10</v>
      </c>
      <c r="B1819" s="3" t="s">
        <v>1859</v>
      </c>
      <c r="C1819" s="4" t="s">
        <v>1812</v>
      </c>
      <c r="D1819" s="4" t="str">
        <f>VLOOKUP(B1819,'local electoral areas'!W:X,2,FALSE)</f>
        <v>Graiguecullen – Portarlington</v>
      </c>
      <c r="E1819" s="4">
        <v>8093</v>
      </c>
      <c r="F1819" s="5">
        <v>204</v>
      </c>
      <c r="G1819" t="b">
        <f>COUNTIF(B:B,B1819)&gt;1</f>
        <v>0</v>
      </c>
      <c r="H1819" s="48" t="s">
        <v>1818</v>
      </c>
      <c r="I1819" s="48" t="b">
        <f>COUNTIF(E:E,E1819)&gt;1</f>
        <v>0</v>
      </c>
    </row>
    <row r="1820" spans="1:9" x14ac:dyDescent="0.2">
      <c r="A1820" s="2" t="s">
        <v>10</v>
      </c>
      <c r="B1820" s="3" t="s">
        <v>1860</v>
      </c>
      <c r="C1820" s="4" t="s">
        <v>1812</v>
      </c>
      <c r="D1820" s="4" t="str">
        <f>VLOOKUP(B1820,'local electoral areas'!W:X,2,FALSE)</f>
        <v>Graiguecullen – Portarlington</v>
      </c>
      <c r="E1820" s="4">
        <v>8019</v>
      </c>
      <c r="F1820" s="5">
        <v>179</v>
      </c>
      <c r="G1820" t="b">
        <f>COUNTIF(B:B,B1820)&gt;1</f>
        <v>0</v>
      </c>
      <c r="H1820" s="48" t="s">
        <v>1818</v>
      </c>
      <c r="I1820" s="48" t="b">
        <f>COUNTIF(E:E,E1820)&gt;1</f>
        <v>0</v>
      </c>
    </row>
    <row r="1821" spans="1:9" x14ac:dyDescent="0.2">
      <c r="A1821" s="2" t="s">
        <v>10</v>
      </c>
      <c r="B1821" s="3" t="s">
        <v>1861</v>
      </c>
      <c r="C1821" s="4" t="s">
        <v>1812</v>
      </c>
      <c r="D1821" s="4" t="str">
        <f>VLOOKUP(B1821,'local electoral areas'!W:X,2,FALSE)</f>
        <v>Borris-in-Ossory – Mountmellick</v>
      </c>
      <c r="E1821" s="4">
        <v>8056</v>
      </c>
      <c r="F1821" s="5">
        <v>262</v>
      </c>
      <c r="G1821" t="b">
        <f>COUNTIF(B:B,B1821)&gt;1</f>
        <v>1</v>
      </c>
      <c r="H1821" s="48" t="s">
        <v>1818</v>
      </c>
      <c r="I1821" s="48" t="b">
        <f>COUNTIF(E:E,E1821)&gt;1</f>
        <v>0</v>
      </c>
    </row>
    <row r="1822" spans="1:9" x14ac:dyDescent="0.2">
      <c r="A1822" s="2" t="s">
        <v>10</v>
      </c>
      <c r="B1822" s="3" t="s">
        <v>1862</v>
      </c>
      <c r="C1822" s="4" t="s">
        <v>1812</v>
      </c>
      <c r="D1822" s="4" t="str">
        <f>VLOOKUP(B1822,'local electoral areas'!W:X,2,FALSE)</f>
        <v>Borris-in-Ossory – Mountmellick</v>
      </c>
      <c r="E1822" s="4">
        <v>8057</v>
      </c>
      <c r="F1822" s="5">
        <v>207</v>
      </c>
      <c r="G1822" t="b">
        <f>COUNTIF(B:B,B1822)&gt;1</f>
        <v>1</v>
      </c>
      <c r="H1822" s="48" t="s">
        <v>1818</v>
      </c>
      <c r="I1822" s="48" t="b">
        <f>COUNTIF(E:E,E1822)&gt;1</f>
        <v>0</v>
      </c>
    </row>
    <row r="1823" spans="1:9" x14ac:dyDescent="0.2">
      <c r="A1823" s="2" t="s">
        <v>10</v>
      </c>
      <c r="B1823" s="3" t="s">
        <v>1863</v>
      </c>
      <c r="C1823" s="4" t="s">
        <v>1812</v>
      </c>
      <c r="D1823" s="4" t="str">
        <f>VLOOKUP(B1823,'local electoral areas'!W:X,2,FALSE)</f>
        <v>Graiguecullen – Portarlington</v>
      </c>
      <c r="E1823" s="4">
        <v>8094</v>
      </c>
      <c r="F1823" s="5">
        <v>5323</v>
      </c>
      <c r="G1823" t="b">
        <f>COUNTIF(B:B,B1823)&gt;1</f>
        <v>0</v>
      </c>
      <c r="H1823" s="48" t="s">
        <v>1818</v>
      </c>
      <c r="I1823" s="48" t="b">
        <f>COUNTIF(E:E,E1823)&gt;1</f>
        <v>0</v>
      </c>
    </row>
    <row r="1824" spans="1:9" x14ac:dyDescent="0.2">
      <c r="A1824" s="2" t="s">
        <v>10</v>
      </c>
      <c r="B1824" s="3" t="s">
        <v>1864</v>
      </c>
      <c r="C1824" s="4" t="s">
        <v>1812</v>
      </c>
      <c r="D1824" s="4" t="str">
        <f>VLOOKUP(B1824,'local electoral areas'!W:X,2,FALSE)</f>
        <v>Borris-in-Ossory – Mountmellick</v>
      </c>
      <c r="E1824" s="4">
        <v>8020</v>
      </c>
      <c r="F1824" s="5">
        <v>387</v>
      </c>
      <c r="G1824" t="b">
        <f>COUNTIF(B:B,B1824)&gt;1</f>
        <v>0</v>
      </c>
      <c r="H1824" s="48" t="s">
        <v>1818</v>
      </c>
      <c r="I1824" s="48" t="b">
        <f>COUNTIF(E:E,E1824)&gt;1</f>
        <v>0</v>
      </c>
    </row>
    <row r="1825" spans="1:9" x14ac:dyDescent="0.2">
      <c r="A1825" s="2" t="s">
        <v>10</v>
      </c>
      <c r="B1825" s="3" t="s">
        <v>1865</v>
      </c>
      <c r="C1825" s="4" t="s">
        <v>1812</v>
      </c>
      <c r="D1825" s="4" t="str">
        <f>VLOOKUP(B1825,'local electoral areas'!W:X,2,FALSE)</f>
        <v>Borris-in-Ossory – Mountmellick</v>
      </c>
      <c r="E1825" s="4">
        <v>8021</v>
      </c>
      <c r="F1825" s="5">
        <v>141</v>
      </c>
      <c r="G1825" t="b">
        <f>COUNTIF(B:B,B1825)&gt;1</f>
        <v>0</v>
      </c>
      <c r="H1825" s="48" t="s">
        <v>1818</v>
      </c>
      <c r="I1825" s="48" t="b">
        <f>COUNTIF(E:E,E1825)&gt;1</f>
        <v>0</v>
      </c>
    </row>
    <row r="1826" spans="1:9" x14ac:dyDescent="0.2">
      <c r="A1826" s="2" t="s">
        <v>10</v>
      </c>
      <c r="B1826" s="3" t="s">
        <v>1866</v>
      </c>
      <c r="C1826" s="4" t="s">
        <v>1812</v>
      </c>
      <c r="D1826" s="4" t="str">
        <f>VLOOKUP(B1826,'local electoral areas'!W:X,2,FALSE)</f>
        <v>Portlaoise</v>
      </c>
      <c r="E1826" s="4">
        <v>8059</v>
      </c>
      <c r="F1826" s="5">
        <v>604</v>
      </c>
      <c r="G1826" t="b">
        <f>COUNTIF(B:B,B1826)&gt;1</f>
        <v>0</v>
      </c>
      <c r="H1826" s="48" t="s">
        <v>1818</v>
      </c>
      <c r="I1826" s="48" t="b">
        <f>COUNTIF(E:E,E1826)&gt;1</f>
        <v>0</v>
      </c>
    </row>
    <row r="1827" spans="1:9" x14ac:dyDescent="0.2">
      <c r="A1827" s="2" t="s">
        <v>10</v>
      </c>
      <c r="B1827" s="3" t="s">
        <v>1867</v>
      </c>
      <c r="C1827" s="4" t="s">
        <v>1812</v>
      </c>
      <c r="D1827" s="4" t="str">
        <f>VLOOKUP(B1827,'local electoral areas'!W:X,2,FALSE)</f>
        <v>Borris-in-Ossory – Mountmellick</v>
      </c>
      <c r="E1827" s="4">
        <v>8022</v>
      </c>
      <c r="F1827" s="5">
        <v>291</v>
      </c>
      <c r="G1827" t="b">
        <f>COUNTIF(B:B,B1827)&gt;1</f>
        <v>0</v>
      </c>
      <c r="H1827" s="48" t="s">
        <v>1818</v>
      </c>
      <c r="I1827" s="48" t="b">
        <f>COUNTIF(E:E,E1827)&gt;1</f>
        <v>0</v>
      </c>
    </row>
    <row r="1828" spans="1:9" x14ac:dyDescent="0.2">
      <c r="A1828" s="2" t="s">
        <v>10</v>
      </c>
      <c r="B1828" s="3" t="s">
        <v>1868</v>
      </c>
      <c r="C1828" s="4" t="s">
        <v>1812</v>
      </c>
      <c r="D1828" s="4" t="str">
        <f>VLOOKUP(B1828,'local electoral areas'!W:X,2,FALSE)</f>
        <v>Graiguecullen – Portarlington</v>
      </c>
      <c r="E1828" s="4">
        <v>8032</v>
      </c>
      <c r="F1828" s="5">
        <v>463</v>
      </c>
      <c r="G1828" t="b">
        <f>COUNTIF(B:B,B1828)&gt;1</f>
        <v>0</v>
      </c>
      <c r="H1828" s="48" t="s">
        <v>1818</v>
      </c>
      <c r="I1828" s="48" t="b">
        <f>COUNTIF(E:E,E1828)&gt;1</f>
        <v>0</v>
      </c>
    </row>
    <row r="1829" spans="1:9" x14ac:dyDescent="0.2">
      <c r="A1829" s="2" t="s">
        <v>10</v>
      </c>
      <c r="B1829" s="3" t="s">
        <v>1869</v>
      </c>
      <c r="C1829" s="4" t="s">
        <v>1812</v>
      </c>
      <c r="D1829" s="4" t="str">
        <f>VLOOKUP(B1829,'local electoral areas'!W:X,2,FALSE)</f>
        <v>Borris-in-Ossory – Mountmellick</v>
      </c>
      <c r="E1829" s="4">
        <v>8023</v>
      </c>
      <c r="F1829" s="5">
        <v>365</v>
      </c>
      <c r="G1829" t="b">
        <f>COUNTIF(B:B,B1829)&gt;1</f>
        <v>0</v>
      </c>
      <c r="H1829" s="48" t="s">
        <v>1818</v>
      </c>
      <c r="I1829" s="48" t="b">
        <f>COUNTIF(E:E,E1829)&gt;1</f>
        <v>0</v>
      </c>
    </row>
    <row r="1830" spans="1:9" x14ac:dyDescent="0.2">
      <c r="A1830" s="2" t="s">
        <v>10</v>
      </c>
      <c r="B1830" s="3" t="s">
        <v>386</v>
      </c>
      <c r="C1830" s="4" t="s">
        <v>1812</v>
      </c>
      <c r="D1830" s="4" t="str">
        <f>VLOOKUP(B1830,'local electoral areas'!W:X,2,FALSE)</f>
        <v>Graiguecullen – Portarlington</v>
      </c>
      <c r="E1830" s="4">
        <v>8061</v>
      </c>
      <c r="F1830" s="5">
        <v>291</v>
      </c>
      <c r="G1830" t="b">
        <f>COUNTIF(B:B,B1830)&gt;1</f>
        <v>1</v>
      </c>
      <c r="H1830" s="48" t="s">
        <v>1818</v>
      </c>
      <c r="I1830" s="48" t="b">
        <f>COUNTIF(E:E,E1830)&gt;1</f>
        <v>0</v>
      </c>
    </row>
    <row r="1831" spans="1:9" x14ac:dyDescent="0.2">
      <c r="A1831" s="2" t="s">
        <v>10</v>
      </c>
      <c r="B1831" s="3" t="s">
        <v>1870</v>
      </c>
      <c r="C1831" s="4" t="s">
        <v>1812</v>
      </c>
      <c r="D1831" s="4" t="str">
        <f>VLOOKUP(B1831,'local electoral areas'!W:X,2,FALSE)</f>
        <v>Borris-in-Ossory – Mountmellick</v>
      </c>
      <c r="E1831" s="4">
        <v>8024</v>
      </c>
      <c r="F1831" s="5">
        <v>325</v>
      </c>
      <c r="G1831" t="b">
        <f>COUNTIF(B:B,B1831)&gt;1</f>
        <v>0</v>
      </c>
      <c r="H1831" s="48" t="s">
        <v>1818</v>
      </c>
      <c r="I1831" s="48" t="b">
        <f>COUNTIF(E:E,E1831)&gt;1</f>
        <v>0</v>
      </c>
    </row>
    <row r="1832" spans="1:9" x14ac:dyDescent="0.2">
      <c r="A1832" s="2" t="s">
        <v>10</v>
      </c>
      <c r="B1832" s="3" t="s">
        <v>59</v>
      </c>
      <c r="C1832" s="4" t="s">
        <v>1812</v>
      </c>
      <c r="D1832" s="4" t="str">
        <f>VLOOKUP(B1832,'local electoral areas'!W:X,2,FALSE)</f>
        <v>Borris-in-Ossory – Mountmellick</v>
      </c>
      <c r="E1832" s="4">
        <v>8083</v>
      </c>
      <c r="F1832" s="5">
        <v>234</v>
      </c>
      <c r="G1832" t="b">
        <f>COUNTIF(B:B,B1832)&gt;1</f>
        <v>1</v>
      </c>
      <c r="H1832" s="48" t="s">
        <v>1818</v>
      </c>
      <c r="I1832" s="48" t="b">
        <f>COUNTIF(E:E,E1832)&gt;1</f>
        <v>0</v>
      </c>
    </row>
    <row r="1833" spans="1:9" x14ac:dyDescent="0.2">
      <c r="A1833" s="2" t="s">
        <v>10</v>
      </c>
      <c r="B1833" s="3" t="s">
        <v>1871</v>
      </c>
      <c r="C1833" s="4" t="s">
        <v>1812</v>
      </c>
      <c r="D1833" s="4" t="str">
        <f>VLOOKUP(B1833,'local electoral areas'!W:X,2,FALSE)</f>
        <v>Borris-in-Ossory – Mountmellick</v>
      </c>
      <c r="E1833" s="4">
        <v>8084</v>
      </c>
      <c r="F1833" s="5">
        <v>292</v>
      </c>
      <c r="G1833" t="b">
        <f>COUNTIF(B:B,B1833)&gt;1</f>
        <v>0</v>
      </c>
      <c r="H1833" s="48" t="s">
        <v>1818</v>
      </c>
      <c r="I1833" s="48" t="b">
        <f>COUNTIF(E:E,E1833)&gt;1</f>
        <v>0</v>
      </c>
    </row>
    <row r="1834" spans="1:9" x14ac:dyDescent="0.2">
      <c r="A1834" s="2" t="s">
        <v>10</v>
      </c>
      <c r="B1834" s="3" t="s">
        <v>1872</v>
      </c>
      <c r="C1834" s="4" t="s">
        <v>1812</v>
      </c>
      <c r="D1834" s="4" t="str">
        <f>VLOOKUP(B1834,'local electoral areas'!W:X,2,FALSE)</f>
        <v>Borris-in-Ossory – Mountmellick</v>
      </c>
      <c r="E1834" s="4">
        <v>8062</v>
      </c>
      <c r="F1834" s="5">
        <v>297</v>
      </c>
      <c r="G1834" t="b">
        <f>COUNTIF(B:B,B1834)&gt;1</f>
        <v>0</v>
      </c>
      <c r="H1834" s="48" t="s">
        <v>1818</v>
      </c>
      <c r="I1834" s="48" t="b">
        <f>COUNTIF(E:E,E1834)&gt;1</f>
        <v>0</v>
      </c>
    </row>
    <row r="1835" spans="1:9" x14ac:dyDescent="0.2">
      <c r="A1835" s="2" t="s">
        <v>10</v>
      </c>
      <c r="B1835" s="3" t="s">
        <v>1873</v>
      </c>
      <c r="C1835" s="4" t="s">
        <v>1812</v>
      </c>
      <c r="D1835" s="4" t="str">
        <f>VLOOKUP(B1835,'local electoral areas'!W:X,2,FALSE)</f>
        <v>Graiguecullen – Portarlington</v>
      </c>
      <c r="E1835" s="4">
        <v>8033</v>
      </c>
      <c r="F1835" s="5">
        <v>319</v>
      </c>
      <c r="G1835" t="b">
        <f>COUNTIF(B:B,B1835)&gt;1</f>
        <v>0</v>
      </c>
      <c r="H1835" s="48" t="s">
        <v>1818</v>
      </c>
      <c r="I1835" s="48" t="b">
        <f>COUNTIF(E:E,E1835)&gt;1</f>
        <v>0</v>
      </c>
    </row>
    <row r="1836" spans="1:9" x14ac:dyDescent="0.2">
      <c r="A1836" s="2" t="s">
        <v>10</v>
      </c>
      <c r="B1836" s="3" t="s">
        <v>1874</v>
      </c>
      <c r="C1836" s="4" t="s">
        <v>1812</v>
      </c>
      <c r="D1836" s="4" t="str">
        <f>VLOOKUP(B1836,'local electoral areas'!W:X,2,FALSE)</f>
        <v>Borris-in-Ossory – Mountmellick</v>
      </c>
      <c r="E1836" s="4">
        <v>8063</v>
      </c>
      <c r="F1836" s="5">
        <v>146</v>
      </c>
      <c r="G1836" t="b">
        <f>COUNTIF(B:B,B1836)&gt;1</f>
        <v>0</v>
      </c>
      <c r="H1836" s="48" t="s">
        <v>1818</v>
      </c>
      <c r="I1836" s="48" t="b">
        <f>COUNTIF(E:E,E1836)&gt;1</f>
        <v>0</v>
      </c>
    </row>
    <row r="1837" spans="1:9" x14ac:dyDescent="0.2">
      <c r="A1837" s="2" t="s">
        <v>10</v>
      </c>
      <c r="B1837" s="3" t="s">
        <v>1412</v>
      </c>
      <c r="C1837" s="4" t="s">
        <v>1812</v>
      </c>
      <c r="D1837" s="4" t="str">
        <f>VLOOKUP(B1837,'local electoral areas'!W:X,2,FALSE)</f>
        <v>Borris-in-Ossory – Mountmellick</v>
      </c>
      <c r="E1837" s="4">
        <v>8064</v>
      </c>
      <c r="F1837" s="5">
        <v>410</v>
      </c>
      <c r="G1837" t="b">
        <f>COUNTIF(B:B,B1837)&gt;1</f>
        <v>1</v>
      </c>
      <c r="H1837" s="48" t="s">
        <v>1818</v>
      </c>
      <c r="I1837" s="48" t="b">
        <f>COUNTIF(E:E,E1837)&gt;1</f>
        <v>0</v>
      </c>
    </row>
    <row r="1838" spans="1:9" x14ac:dyDescent="0.2">
      <c r="A1838" s="2" t="s">
        <v>10</v>
      </c>
      <c r="B1838" s="3" t="s">
        <v>1875</v>
      </c>
      <c r="C1838" s="4" t="s">
        <v>1812</v>
      </c>
      <c r="D1838" s="4" t="str">
        <f>VLOOKUP(B1838,'local electoral areas'!W:X,2,FALSE)</f>
        <v>Borris-in-Ossory – Mountmellick</v>
      </c>
      <c r="E1838" s="4">
        <v>8085</v>
      </c>
      <c r="F1838" s="5">
        <v>156</v>
      </c>
      <c r="G1838" t="b">
        <f>COUNTIF(B:B,B1838)&gt;1</f>
        <v>0</v>
      </c>
      <c r="H1838" s="48" t="s">
        <v>1818</v>
      </c>
      <c r="I1838" s="48" t="b">
        <f>COUNTIF(E:E,E1838)&gt;1</f>
        <v>0</v>
      </c>
    </row>
    <row r="1839" spans="1:9" x14ac:dyDescent="0.2">
      <c r="A1839" s="2" t="s">
        <v>10</v>
      </c>
      <c r="B1839" s="3" t="s">
        <v>1876</v>
      </c>
      <c r="C1839" s="4" t="s">
        <v>1812</v>
      </c>
      <c r="D1839" s="4" t="str">
        <f>VLOOKUP(B1839,'local electoral areas'!W:X,2,FALSE)</f>
        <v>Borris-in-Ossory – Mountmellick</v>
      </c>
      <c r="E1839" s="4">
        <v>8086</v>
      </c>
      <c r="F1839" s="5">
        <v>142</v>
      </c>
      <c r="G1839" t="b">
        <f>COUNTIF(B:B,B1839)&gt;1</f>
        <v>0</v>
      </c>
      <c r="H1839" s="48" t="s">
        <v>1818</v>
      </c>
      <c r="I1839" s="48" t="b">
        <f>COUNTIF(E:E,E1839)&gt;1</f>
        <v>0</v>
      </c>
    </row>
    <row r="1840" spans="1:9" x14ac:dyDescent="0.2">
      <c r="A1840" s="2" t="s">
        <v>10</v>
      </c>
      <c r="B1840" s="3" t="s">
        <v>1877</v>
      </c>
      <c r="C1840" s="4" t="s">
        <v>1812</v>
      </c>
      <c r="D1840" s="4" t="str">
        <f>VLOOKUP(B1840,'local electoral areas'!W:X,2,FALSE)</f>
        <v>Borris-in-Ossory – Mountmellick</v>
      </c>
      <c r="E1840" s="4">
        <v>8065</v>
      </c>
      <c r="F1840" s="5">
        <v>958</v>
      </c>
      <c r="G1840" t="b">
        <f>COUNTIF(B:B,B1840)&gt;1</f>
        <v>0</v>
      </c>
      <c r="H1840" s="48" t="s">
        <v>1818</v>
      </c>
      <c r="I1840" s="48" t="b">
        <f>COUNTIF(E:E,E1840)&gt;1</f>
        <v>0</v>
      </c>
    </row>
    <row r="1841" spans="1:9" x14ac:dyDescent="0.2">
      <c r="A1841" s="2" t="s">
        <v>10</v>
      </c>
      <c r="B1841" s="3" t="s">
        <v>1878</v>
      </c>
      <c r="C1841" s="4" t="s">
        <v>1812</v>
      </c>
      <c r="D1841" s="4" t="str">
        <f>VLOOKUP(B1841,'local electoral areas'!W:X,2,FALSE)</f>
        <v>Borris-in-Ossory – Mountmellick</v>
      </c>
      <c r="E1841" s="4">
        <v>8066</v>
      </c>
      <c r="F1841" s="5">
        <v>3147</v>
      </c>
      <c r="G1841" t="b">
        <f>COUNTIF(B:B,B1841)&gt;1</f>
        <v>0</v>
      </c>
      <c r="H1841" s="48" t="s">
        <v>1818</v>
      </c>
      <c r="I1841" s="48" t="b">
        <f>COUNTIF(E:E,E1841)&gt;1</f>
        <v>0</v>
      </c>
    </row>
    <row r="1842" spans="1:9" x14ac:dyDescent="0.2">
      <c r="A1842" s="2" t="s">
        <v>10</v>
      </c>
      <c r="B1842" s="3" t="s">
        <v>1879</v>
      </c>
      <c r="C1842" s="4" t="s">
        <v>1812</v>
      </c>
      <c r="D1842" s="4" t="str">
        <f>VLOOKUP(B1842,'local electoral areas'!W:X,2,FALSE)</f>
        <v>Borris-in-Ossory – Mountmellick</v>
      </c>
      <c r="E1842" s="4">
        <v>8067</v>
      </c>
      <c r="F1842" s="5">
        <v>2671</v>
      </c>
      <c r="G1842" t="b">
        <f>COUNTIF(B:B,B1842)&gt;1</f>
        <v>0</v>
      </c>
      <c r="H1842" s="48" t="s">
        <v>1818</v>
      </c>
      <c r="I1842" s="48" t="b">
        <f>COUNTIF(E:E,E1842)&gt;1</f>
        <v>0</v>
      </c>
    </row>
    <row r="1843" spans="1:9" x14ac:dyDescent="0.2">
      <c r="A1843" s="2" t="s">
        <v>10</v>
      </c>
      <c r="B1843" s="3" t="s">
        <v>1880</v>
      </c>
      <c r="C1843" s="4" t="s">
        <v>1812</v>
      </c>
      <c r="D1843" s="4" t="str">
        <f>VLOOKUP(B1843,'local electoral areas'!W:X,2,FALSE)</f>
        <v>Graiguecullen – Portarlington</v>
      </c>
      <c r="E1843" s="4">
        <v>8034</v>
      </c>
      <c r="F1843" s="5">
        <v>406</v>
      </c>
      <c r="G1843" t="b">
        <f>COUNTIF(B:B,B1843)&gt;1</f>
        <v>0</v>
      </c>
      <c r="H1843" s="48" t="s">
        <v>1818</v>
      </c>
      <c r="I1843" s="48" t="b">
        <f>COUNTIF(E:E,E1843)&gt;1</f>
        <v>0</v>
      </c>
    </row>
    <row r="1844" spans="1:9" x14ac:dyDescent="0.2">
      <c r="A1844" s="2" t="s">
        <v>10</v>
      </c>
      <c r="B1844" s="3" t="s">
        <v>1881</v>
      </c>
      <c r="C1844" s="4" t="s">
        <v>1812</v>
      </c>
      <c r="D1844" s="4" t="str">
        <f>VLOOKUP(B1844,'local electoral areas'!W:X,2,FALSE)</f>
        <v>Borris-in-Ossory – Mountmellick</v>
      </c>
      <c r="E1844" s="4">
        <v>8068</v>
      </c>
      <c r="F1844" s="5">
        <v>94</v>
      </c>
      <c r="G1844" t="b">
        <f>COUNTIF(B:B,B1844)&gt;1</f>
        <v>0</v>
      </c>
      <c r="H1844" s="48" t="s">
        <v>1818</v>
      </c>
      <c r="I1844" s="48" t="b">
        <f>COUNTIF(E:E,E1844)&gt;1</f>
        <v>0</v>
      </c>
    </row>
    <row r="1845" spans="1:9" x14ac:dyDescent="0.2">
      <c r="A1845" s="2" t="s">
        <v>10</v>
      </c>
      <c r="B1845" s="3" t="s">
        <v>764</v>
      </c>
      <c r="C1845" s="4" t="s">
        <v>1812</v>
      </c>
      <c r="D1845" s="4" t="str">
        <f>VLOOKUP(B1845,'local electoral areas'!W:X,2,FALSE)</f>
        <v>Graiguecullen – Portarlington</v>
      </c>
      <c r="E1845" s="4">
        <v>8095</v>
      </c>
      <c r="F1845" s="5">
        <v>348</v>
      </c>
      <c r="G1845" t="b">
        <f>COUNTIF(B:B,B1845)&gt;1</f>
        <v>1</v>
      </c>
      <c r="H1845" s="48" t="s">
        <v>1818</v>
      </c>
      <c r="I1845" s="48" t="b">
        <f>COUNTIF(E:E,E1845)&gt;1</f>
        <v>0</v>
      </c>
    </row>
    <row r="1846" spans="1:9" x14ac:dyDescent="0.2">
      <c r="A1846" s="2" t="s">
        <v>10</v>
      </c>
      <c r="B1846" s="3" t="s">
        <v>1882</v>
      </c>
      <c r="C1846" s="4" t="s">
        <v>1812</v>
      </c>
      <c r="D1846" s="4" t="str">
        <f>VLOOKUP(B1846,'local electoral areas'!W:X,2,FALSE)</f>
        <v>Borris-in-Ossory – Mountmellick</v>
      </c>
      <c r="E1846" s="4">
        <v>8069</v>
      </c>
      <c r="F1846" s="5">
        <v>516</v>
      </c>
      <c r="G1846" t="b">
        <f>COUNTIF(B:B,B1846)&gt;1</f>
        <v>0</v>
      </c>
      <c r="H1846" s="48" t="s">
        <v>1818</v>
      </c>
      <c r="I1846" s="48" t="b">
        <f>COUNTIF(E:E,E1846)&gt;1</f>
        <v>0</v>
      </c>
    </row>
    <row r="1847" spans="1:9" x14ac:dyDescent="0.2">
      <c r="A1847" s="2" t="s">
        <v>10</v>
      </c>
      <c r="B1847" t="s">
        <v>1883</v>
      </c>
      <c r="C1847" s="4" t="s">
        <v>1812</v>
      </c>
      <c r="D1847" s="4" t="str">
        <f>VLOOKUP(B1847,'local electoral areas'!W:X,2,FALSE)</f>
        <v>Portlaoise</v>
      </c>
      <c r="E1847" s="4">
        <v>8071</v>
      </c>
      <c r="F1847" s="5">
        <v>17305</v>
      </c>
      <c r="G1847" t="b">
        <f>COUNTIF(B:B,B1847)&gt;1</f>
        <v>0</v>
      </c>
      <c r="H1847" s="48" t="s">
        <v>1818</v>
      </c>
      <c r="I1847" s="48" t="b">
        <f>COUNTIF(E:E,E1847)&gt;1</f>
        <v>0</v>
      </c>
    </row>
    <row r="1848" spans="1:9" x14ac:dyDescent="0.2">
      <c r="A1848" s="2" t="s">
        <v>10</v>
      </c>
      <c r="B1848" t="s">
        <v>1884</v>
      </c>
      <c r="C1848" s="4" t="s">
        <v>1812</v>
      </c>
      <c r="D1848" s="4" t="str">
        <f>VLOOKUP(B1848,'local electoral areas'!W:X,2,FALSE)</f>
        <v>Portlaoise</v>
      </c>
      <c r="E1848" s="4">
        <v>8072</v>
      </c>
      <c r="F1848" s="5">
        <v>3920</v>
      </c>
      <c r="G1848" t="b">
        <f>COUNTIF(B:B,B1848)&gt;1</f>
        <v>0</v>
      </c>
      <c r="H1848" s="48" t="s">
        <v>1818</v>
      </c>
      <c r="I1848" s="48" t="b">
        <f>COUNTIF(E:E,E1848)&gt;1</f>
        <v>0</v>
      </c>
    </row>
    <row r="1849" spans="1:9" x14ac:dyDescent="0.2">
      <c r="A1849" s="2" t="s">
        <v>10</v>
      </c>
      <c r="B1849" s="3" t="s">
        <v>1358</v>
      </c>
      <c r="C1849" s="4" t="s">
        <v>1812</v>
      </c>
      <c r="D1849" s="4" t="str">
        <f>VLOOKUP(B1849,'local electoral areas'!W:X,2,FALSE)</f>
        <v>Portlaoise</v>
      </c>
      <c r="E1849" s="4">
        <v>8025</v>
      </c>
      <c r="F1849" s="5">
        <v>483</v>
      </c>
      <c r="G1849" t="b">
        <f>COUNTIF(B:B,B1849)&gt;1</f>
        <v>1</v>
      </c>
      <c r="H1849" s="48" t="s">
        <v>1818</v>
      </c>
      <c r="I1849" s="48" t="b">
        <f>COUNTIF(E:E,E1849)&gt;1</f>
        <v>0</v>
      </c>
    </row>
    <row r="1850" spans="1:9" x14ac:dyDescent="0.2">
      <c r="A1850" s="2" t="s">
        <v>10</v>
      </c>
      <c r="B1850" s="3" t="s">
        <v>1885</v>
      </c>
      <c r="C1850" s="4" t="s">
        <v>1812</v>
      </c>
      <c r="D1850" s="4" t="str">
        <f>VLOOKUP(B1850,'local electoral areas'!W:X,2,FALSE)</f>
        <v>Graiguecullen – Portarlington</v>
      </c>
      <c r="E1850" s="4">
        <v>8035</v>
      </c>
      <c r="F1850" s="5">
        <v>290</v>
      </c>
      <c r="G1850" t="b">
        <f>COUNTIF(B:B,B1850)&gt;1</f>
        <v>1</v>
      </c>
      <c r="H1850" s="48" t="s">
        <v>1818</v>
      </c>
      <c r="I1850" s="48" t="b">
        <f>COUNTIF(E:E,E1850)&gt;1</f>
        <v>0</v>
      </c>
    </row>
    <row r="1851" spans="1:9" x14ac:dyDescent="0.2">
      <c r="A1851" s="2" t="s">
        <v>10</v>
      </c>
      <c r="B1851" s="3" t="s">
        <v>1886</v>
      </c>
      <c r="C1851" s="4" t="s">
        <v>1812</v>
      </c>
      <c r="D1851" s="4" t="str">
        <f>VLOOKUP(B1851,'local electoral areas'!W:X,2,FALSE)</f>
        <v>Borris-in-Ossory – Mountmellick</v>
      </c>
      <c r="E1851" s="4">
        <v>8026</v>
      </c>
      <c r="F1851" s="5">
        <v>1306</v>
      </c>
      <c r="G1851" t="b">
        <f>COUNTIF(B:B,B1851)&gt;1</f>
        <v>0</v>
      </c>
      <c r="H1851" s="48" t="s">
        <v>1818</v>
      </c>
      <c r="I1851" s="48" t="b">
        <f>COUNTIF(E:E,E1851)&gt;1</f>
        <v>0</v>
      </c>
    </row>
    <row r="1852" spans="1:9" x14ac:dyDescent="0.2">
      <c r="A1852" s="2" t="s">
        <v>10</v>
      </c>
      <c r="B1852" s="3" t="s">
        <v>1887</v>
      </c>
      <c r="C1852" s="4" t="s">
        <v>1812</v>
      </c>
      <c r="D1852" s="4" t="str">
        <f>VLOOKUP(B1852,'local electoral areas'!W:X,2,FALSE)</f>
        <v>Borris-in-Ossory – Mountmellick</v>
      </c>
      <c r="E1852" s="4">
        <v>8087</v>
      </c>
      <c r="F1852" s="5">
        <v>616</v>
      </c>
      <c r="G1852" t="b">
        <f>COUNTIF(B:B,B1852)&gt;1</f>
        <v>0</v>
      </c>
      <c r="H1852" s="48" t="s">
        <v>1818</v>
      </c>
      <c r="I1852" s="48" t="b">
        <f>COUNTIF(E:E,E1852)&gt;1</f>
        <v>0</v>
      </c>
    </row>
    <row r="1853" spans="1:9" x14ac:dyDescent="0.2">
      <c r="A1853" s="2" t="s">
        <v>10</v>
      </c>
      <c r="B1853" s="3" t="s">
        <v>1888</v>
      </c>
      <c r="C1853" s="4" t="s">
        <v>1812</v>
      </c>
      <c r="D1853" s="4" t="str">
        <f>VLOOKUP(B1853,'local electoral areas'!W:X,2,FALSE)</f>
        <v>Borris-in-Ossory – Mountmellick</v>
      </c>
      <c r="E1853" s="4">
        <v>8073</v>
      </c>
      <c r="F1853" s="5">
        <v>304</v>
      </c>
      <c r="G1853" t="b">
        <f>COUNTIF(B:B,B1853)&gt;1</f>
        <v>0</v>
      </c>
      <c r="H1853" s="48" t="s">
        <v>1818</v>
      </c>
      <c r="I1853" s="48" t="b">
        <f>COUNTIF(E:E,E1853)&gt;1</f>
        <v>0</v>
      </c>
    </row>
    <row r="1854" spans="1:9" x14ac:dyDescent="0.2">
      <c r="A1854" s="2" t="s">
        <v>10</v>
      </c>
      <c r="B1854" s="3" t="s">
        <v>1889</v>
      </c>
      <c r="C1854" s="4" t="s">
        <v>1812</v>
      </c>
      <c r="D1854" s="4" t="str">
        <f>VLOOKUP(B1854,'local electoral areas'!W:X,2,FALSE)</f>
        <v>Borris-in-Ossory – Mountmellick</v>
      </c>
      <c r="E1854" s="4">
        <v>8074</v>
      </c>
      <c r="F1854" s="5">
        <v>442</v>
      </c>
      <c r="G1854" t="b">
        <f>COUNTIF(B:B,B1854)&gt;1</f>
        <v>0</v>
      </c>
      <c r="H1854" s="48" t="s">
        <v>1818</v>
      </c>
      <c r="I1854" s="48" t="b">
        <f>COUNTIF(E:E,E1854)&gt;1</f>
        <v>0</v>
      </c>
    </row>
    <row r="1855" spans="1:9" x14ac:dyDescent="0.2">
      <c r="A1855" s="2" t="s">
        <v>10</v>
      </c>
      <c r="B1855" s="3" t="s">
        <v>779</v>
      </c>
      <c r="C1855" s="4" t="s">
        <v>1812</v>
      </c>
      <c r="D1855" s="4" t="str">
        <f>VLOOKUP(B1855,'local electoral areas'!W:X,2,FALSE)</f>
        <v>Graiguecullen – Portarlington</v>
      </c>
      <c r="E1855" s="4">
        <v>8096</v>
      </c>
      <c r="F1855" s="5">
        <v>470</v>
      </c>
      <c r="G1855" t="b">
        <f>COUNTIF(B:B,B1855)&gt;1</f>
        <v>1</v>
      </c>
      <c r="H1855" s="48" t="s">
        <v>1818</v>
      </c>
      <c r="I1855" s="48" t="b">
        <f>COUNTIF(E:E,E1855)&gt;1</f>
        <v>0</v>
      </c>
    </row>
    <row r="1856" spans="1:9" x14ac:dyDescent="0.2">
      <c r="A1856" s="2" t="s">
        <v>10</v>
      </c>
      <c r="B1856" s="3" t="s">
        <v>1890</v>
      </c>
      <c r="C1856" s="4" t="s">
        <v>1812</v>
      </c>
      <c r="D1856" s="4" t="str">
        <f>VLOOKUP(B1856,'local electoral areas'!W:X,2,FALSE)</f>
        <v>Graiguecullen – Portarlington</v>
      </c>
      <c r="E1856" s="4">
        <v>8075</v>
      </c>
      <c r="F1856" s="5">
        <v>608</v>
      </c>
      <c r="G1856" t="b">
        <f>COUNTIF(B:B,B1856)&gt;1</f>
        <v>0</v>
      </c>
      <c r="H1856" s="48" t="s">
        <v>1818</v>
      </c>
      <c r="I1856" s="48" t="b">
        <f>COUNTIF(E:E,E1856)&gt;1</f>
        <v>0</v>
      </c>
    </row>
    <row r="1857" spans="1:9" x14ac:dyDescent="0.2">
      <c r="A1857" s="2" t="s">
        <v>10</v>
      </c>
      <c r="B1857" s="3" t="s">
        <v>1891</v>
      </c>
      <c r="C1857" s="4" t="s">
        <v>1812</v>
      </c>
      <c r="D1857" s="4" t="str">
        <f>VLOOKUP(B1857,'local electoral areas'!W:X,2,FALSE)</f>
        <v>Portlaoise</v>
      </c>
      <c r="E1857" s="4">
        <v>8076</v>
      </c>
      <c r="F1857" s="5">
        <v>988</v>
      </c>
      <c r="G1857" t="b">
        <f>COUNTIF(B:B,B1857)&gt;1</f>
        <v>0</v>
      </c>
      <c r="H1857" s="48" t="s">
        <v>1818</v>
      </c>
      <c r="I1857" s="48" t="b">
        <f>COUNTIF(E:E,E1857)&gt;1</f>
        <v>0</v>
      </c>
    </row>
    <row r="1858" spans="1:9" x14ac:dyDescent="0.2">
      <c r="A1858" s="2" t="s">
        <v>10</v>
      </c>
      <c r="B1858" s="3" t="s">
        <v>1892</v>
      </c>
      <c r="C1858" s="4" t="s">
        <v>1812</v>
      </c>
      <c r="D1858" s="4" t="str">
        <f>VLOOKUP(B1858,'local electoral areas'!W:X,2,FALSE)</f>
        <v>Graiguecullen – Portarlington</v>
      </c>
      <c r="E1858" s="4">
        <v>8097</v>
      </c>
      <c r="F1858" s="5">
        <v>314</v>
      </c>
      <c r="G1858" t="b">
        <f>COUNTIF(B:B,B1858)&gt;1</f>
        <v>1</v>
      </c>
      <c r="H1858" s="48" t="s">
        <v>1818</v>
      </c>
      <c r="I1858" s="48" t="b">
        <f>COUNTIF(E:E,E1858)&gt;1</f>
        <v>0</v>
      </c>
    </row>
    <row r="1859" spans="1:9" x14ac:dyDescent="0.2">
      <c r="A1859" s="2" t="s">
        <v>10</v>
      </c>
      <c r="B1859" s="3" t="s">
        <v>1320</v>
      </c>
      <c r="C1859" s="4" t="s">
        <v>1812</v>
      </c>
      <c r="D1859" s="4" t="str">
        <f>VLOOKUP(B1859,'local electoral areas'!W:X,2,FALSE)</f>
        <v>Graiguecullen – Portarlington</v>
      </c>
      <c r="E1859" s="4">
        <v>8036</v>
      </c>
      <c r="F1859" s="5">
        <v>1934</v>
      </c>
      <c r="G1859" t="b">
        <f>COUNTIF(B:B,B1859)&gt;1</f>
        <v>1</v>
      </c>
      <c r="H1859" s="48" t="s">
        <v>1818</v>
      </c>
      <c r="I1859" s="48" t="b">
        <f>COUNTIF(E:E,E1859)&gt;1</f>
        <v>0</v>
      </c>
    </row>
    <row r="1860" spans="1:9" x14ac:dyDescent="0.2">
      <c r="A1860" s="2" t="s">
        <v>10</v>
      </c>
      <c r="B1860" s="3" t="s">
        <v>143</v>
      </c>
      <c r="C1860" s="4" t="s">
        <v>1812</v>
      </c>
      <c r="D1860" s="4" t="str">
        <f>VLOOKUP(B1860,'local electoral areas'!W:X,2,FALSE)</f>
        <v>Graiguecullen – Portarlington</v>
      </c>
      <c r="E1860" s="4">
        <v>8037</v>
      </c>
      <c r="F1860" s="5">
        <v>404</v>
      </c>
      <c r="G1860" t="b">
        <f>COUNTIF(B:B,B1860)&gt;1</f>
        <v>1</v>
      </c>
      <c r="H1860" s="48" t="s">
        <v>1818</v>
      </c>
      <c r="I1860" s="48" t="b">
        <f>COUNTIF(E:E,E1860)&gt;1</f>
        <v>0</v>
      </c>
    </row>
    <row r="1861" spans="1:9" x14ac:dyDescent="0.2">
      <c r="A1861" s="2" t="s">
        <v>10</v>
      </c>
      <c r="B1861" s="3" t="s">
        <v>1893</v>
      </c>
      <c r="C1861" s="4" t="s">
        <v>1812</v>
      </c>
      <c r="D1861" s="4" t="str">
        <f>VLOOKUP(B1861,'local electoral areas'!W:X,2,FALSE)</f>
        <v>Graiguecullen – Portarlington</v>
      </c>
      <c r="E1861" s="4">
        <v>8027</v>
      </c>
      <c r="F1861" s="5">
        <v>653</v>
      </c>
      <c r="G1861" t="b">
        <f>COUNTIF(B:B,B1861)&gt;1</f>
        <v>0</v>
      </c>
      <c r="H1861" s="48" t="s">
        <v>1818</v>
      </c>
      <c r="I1861" s="48" t="b">
        <f>COUNTIF(E:E,E1861)&gt;1</f>
        <v>0</v>
      </c>
    </row>
    <row r="1862" spans="1:9" x14ac:dyDescent="0.2">
      <c r="A1862" s="2" t="s">
        <v>10</v>
      </c>
      <c r="B1862" s="3" t="s">
        <v>1894</v>
      </c>
      <c r="C1862" s="4" t="s">
        <v>1812</v>
      </c>
      <c r="D1862" s="4" t="str">
        <f>VLOOKUP(B1862,'local electoral areas'!W:X,2,FALSE)</f>
        <v>Graiguecullen – Portarlington</v>
      </c>
      <c r="E1862" s="4">
        <v>8038</v>
      </c>
      <c r="F1862" s="5">
        <v>383</v>
      </c>
      <c r="G1862" t="b">
        <f>COUNTIF(B:B,B1862)&gt;1</f>
        <v>0</v>
      </c>
      <c r="H1862" s="48" t="s">
        <v>1818</v>
      </c>
      <c r="I1862" s="48" t="b">
        <f>COUNTIF(E:E,E1862)&gt;1</f>
        <v>0</v>
      </c>
    </row>
    <row r="1863" spans="1:9" x14ac:dyDescent="0.2">
      <c r="A1863" s="2" t="s">
        <v>10</v>
      </c>
      <c r="B1863" s="3" t="s">
        <v>95</v>
      </c>
      <c r="C1863" s="4" t="s">
        <v>1812</v>
      </c>
      <c r="D1863" s="4" t="str">
        <f>VLOOKUP(B1863,'local electoral areas'!W:X,2,FALSE)</f>
        <v>Borris-in-Ossory – Mountmellick</v>
      </c>
      <c r="E1863" s="4">
        <v>8077</v>
      </c>
      <c r="F1863" s="5">
        <v>186</v>
      </c>
      <c r="G1863" t="b">
        <f>COUNTIF(B:B,B1863)&gt;1</f>
        <v>1</v>
      </c>
      <c r="H1863" s="48" t="s">
        <v>1818</v>
      </c>
      <c r="I1863" s="48" t="b">
        <f>COUNTIF(E:E,E1863)&gt;1</f>
        <v>0</v>
      </c>
    </row>
    <row r="1864" spans="1:9" x14ac:dyDescent="0.2">
      <c r="A1864" s="50" t="s">
        <v>10</v>
      </c>
      <c r="B1864" s="50" t="s">
        <v>1895</v>
      </c>
      <c r="C1864" t="s">
        <v>1812</v>
      </c>
      <c r="D1864" s="4" t="str">
        <f>VLOOKUP(B1864,'local electoral areas'!W:X,2,FALSE)</f>
        <v>Borris-in-Ossory – Mountmellick</v>
      </c>
      <c r="E1864">
        <v>8078</v>
      </c>
      <c r="F1864" s="50">
        <v>283</v>
      </c>
      <c r="G1864" t="b">
        <f>COUNTIF(B:B,B1864)&gt;1</f>
        <v>0</v>
      </c>
      <c r="H1864" s="48" t="s">
        <v>1818</v>
      </c>
      <c r="I1864" s="48" t="b">
        <f>COUNTIF(E:E,E1864)&gt;1</f>
        <v>0</v>
      </c>
    </row>
    <row r="1865" spans="1:9" x14ac:dyDescent="0.2">
      <c r="A1865" s="2" t="s">
        <v>10</v>
      </c>
      <c r="B1865" s="3" t="s">
        <v>1896</v>
      </c>
      <c r="C1865" s="4" t="s">
        <v>1812</v>
      </c>
      <c r="D1865" s="4" t="str">
        <f>VLOOKUP(B1865,'local electoral areas'!W:X,2,FALSE)</f>
        <v>Graiguecullen – Portarlington</v>
      </c>
      <c r="E1865" s="4">
        <v>8098</v>
      </c>
      <c r="F1865" s="5">
        <v>399</v>
      </c>
      <c r="G1865" t="b">
        <f>COUNTIF(B:B,B1865)&gt;1</f>
        <v>0</v>
      </c>
      <c r="H1865" s="48" t="s">
        <v>1818</v>
      </c>
      <c r="I1865" s="48" t="b">
        <f>COUNTIF(E:E,E1865)&gt;1</f>
        <v>0</v>
      </c>
    </row>
    <row r="1866" spans="1:9" x14ac:dyDescent="0.2">
      <c r="A1866" s="2" t="s">
        <v>10</v>
      </c>
      <c r="B1866" s="3" t="s">
        <v>1897</v>
      </c>
      <c r="C1866" s="4" t="s">
        <v>1812</v>
      </c>
      <c r="D1866" s="4" t="str">
        <f>VLOOKUP(B1866,'local electoral areas'!W:X,2,FALSE)</f>
        <v>Graiguecullen – Portarlington</v>
      </c>
      <c r="E1866" s="4">
        <v>8039</v>
      </c>
      <c r="F1866" s="5">
        <v>199</v>
      </c>
      <c r="G1866" t="b">
        <f>COUNTIF(B:B,B1866)&gt;1</f>
        <v>0</v>
      </c>
      <c r="H1866" s="48" t="s">
        <v>1818</v>
      </c>
      <c r="I1866" s="48" t="b">
        <f>COUNTIF(E:E,E1866)&gt;1</f>
        <v>0</v>
      </c>
    </row>
    <row r="1867" spans="1:9" x14ac:dyDescent="0.2">
      <c r="A1867" s="2" t="s">
        <v>10</v>
      </c>
      <c r="B1867" s="3" t="s">
        <v>1898</v>
      </c>
      <c r="C1867" s="4" t="s">
        <v>1899</v>
      </c>
      <c r="D1867" s="4" t="str">
        <f>VLOOKUP(B1867,'local electoral areas'!AC:AD,2,FALSE)</f>
        <v>Ballinamore</v>
      </c>
      <c r="E1867" s="4">
        <v>28012</v>
      </c>
      <c r="F1867" s="5">
        <v>83</v>
      </c>
      <c r="G1867" t="b">
        <f>COUNTIF(B:B,B1867)&gt;1</f>
        <v>0</v>
      </c>
      <c r="H1867" s="43" t="s">
        <v>981</v>
      </c>
      <c r="I1867" s="43" t="b">
        <f>COUNTIF(E:E,E1867)&gt;1</f>
        <v>0</v>
      </c>
    </row>
    <row r="1868" spans="1:9" x14ac:dyDescent="0.2">
      <c r="A1868" s="2" t="s">
        <v>10</v>
      </c>
      <c r="B1868" s="3" t="s">
        <v>1900</v>
      </c>
      <c r="C1868" s="4" t="s">
        <v>1899</v>
      </c>
      <c r="D1868" s="4" t="s">
        <v>1901</v>
      </c>
      <c r="E1868" s="4" t="s">
        <v>1902</v>
      </c>
      <c r="F1868" s="5">
        <v>235</v>
      </c>
      <c r="G1868" t="b">
        <f>COUNTIF(B:B,B1868)&gt;1</f>
        <v>0</v>
      </c>
      <c r="H1868" s="43" t="s">
        <v>981</v>
      </c>
      <c r="I1868" s="43" t="b">
        <f>COUNTIF(E:E,E1868)&gt;1</f>
        <v>0</v>
      </c>
    </row>
    <row r="1869" spans="1:9" x14ac:dyDescent="0.2">
      <c r="A1869" s="2" t="s">
        <v>10</v>
      </c>
      <c r="B1869" s="3" t="s">
        <v>1903</v>
      </c>
      <c r="C1869" s="4" t="s">
        <v>1899</v>
      </c>
      <c r="D1869" s="4" t="str">
        <f>VLOOKUP(B1869,'local electoral areas'!AC:AD,2,FALSE)</f>
        <v>Ballinamore</v>
      </c>
      <c r="E1869" s="4">
        <v>28056</v>
      </c>
      <c r="F1869" s="5">
        <v>321</v>
      </c>
      <c r="G1869" t="b">
        <f>COUNTIF(B:B,B1869)&gt;1</f>
        <v>0</v>
      </c>
      <c r="H1869" s="43" t="s">
        <v>981</v>
      </c>
      <c r="I1869" s="43" t="b">
        <f>COUNTIF(E:E,E1869)&gt;1</f>
        <v>0</v>
      </c>
    </row>
    <row r="1870" spans="1:9" x14ac:dyDescent="0.2">
      <c r="A1870" s="2" t="s">
        <v>10</v>
      </c>
      <c r="B1870" s="3" t="s">
        <v>1904</v>
      </c>
      <c r="C1870" s="4" t="s">
        <v>1899</v>
      </c>
      <c r="D1870" s="4" t="s">
        <v>1901</v>
      </c>
      <c r="E1870" s="4" t="s">
        <v>1905</v>
      </c>
      <c r="F1870" s="5">
        <v>235</v>
      </c>
      <c r="G1870" t="b">
        <f>COUNTIF(B:B,B1870)&gt;1</f>
        <v>0</v>
      </c>
      <c r="H1870" s="43" t="s">
        <v>981</v>
      </c>
      <c r="I1870" s="43" t="b">
        <f>COUNTIF(E:E,E1870)&gt;1</f>
        <v>0</v>
      </c>
    </row>
    <row r="1871" spans="1:9" x14ac:dyDescent="0.2">
      <c r="A1871" s="2" t="s">
        <v>10</v>
      </c>
      <c r="B1871" s="3" t="s">
        <v>1906</v>
      </c>
      <c r="C1871" s="4" t="s">
        <v>1899</v>
      </c>
      <c r="D1871" s="4" t="str">
        <f>VLOOKUP(B1871,'local electoral areas'!AC:AD,2,FALSE)</f>
        <v>Carrick-on-Shannon</v>
      </c>
      <c r="E1871" s="4">
        <v>28013</v>
      </c>
      <c r="F1871" s="5">
        <v>250</v>
      </c>
      <c r="G1871" t="b">
        <f>COUNTIF(B:B,B1871)&gt;1</f>
        <v>0</v>
      </c>
      <c r="H1871" s="43" t="s">
        <v>981</v>
      </c>
      <c r="I1871" s="43" t="b">
        <f>COUNTIF(E:E,E1871)&gt;1</f>
        <v>0</v>
      </c>
    </row>
    <row r="1872" spans="1:9" x14ac:dyDescent="0.2">
      <c r="A1872" s="2" t="s">
        <v>10</v>
      </c>
      <c r="B1872" s="3" t="s">
        <v>1907</v>
      </c>
      <c r="C1872" s="4" t="s">
        <v>1899</v>
      </c>
      <c r="D1872" s="4" t="str">
        <f>VLOOKUP(B1872,'local electoral areas'!AC:AD,2,FALSE)</f>
        <v>Manorhamilton</v>
      </c>
      <c r="E1872" s="4">
        <v>28035</v>
      </c>
      <c r="F1872" s="5">
        <v>189</v>
      </c>
      <c r="G1872" t="b">
        <f>COUNTIF(B:B,B1872)&gt;1</f>
        <v>0</v>
      </c>
      <c r="H1872" s="43" t="s">
        <v>981</v>
      </c>
      <c r="I1872" s="43" t="b">
        <f>COUNTIF(E:E,E1872)&gt;1</f>
        <v>0</v>
      </c>
    </row>
    <row r="1873" spans="1:9" x14ac:dyDescent="0.2">
      <c r="A1873" s="2" t="s">
        <v>10</v>
      </c>
      <c r="B1873" s="3" t="s">
        <v>1908</v>
      </c>
      <c r="C1873" s="4" t="s">
        <v>1899</v>
      </c>
      <c r="D1873" s="4" t="str">
        <f>VLOOKUP(B1873,'local electoral areas'!AC:AD,2,FALSE)</f>
        <v>Ballinamore</v>
      </c>
      <c r="E1873" s="4">
        <v>28001</v>
      </c>
      <c r="F1873" s="5">
        <v>1299</v>
      </c>
      <c r="G1873" t="b">
        <f>COUNTIF(B:B,B1873)&gt;1</f>
        <v>1</v>
      </c>
      <c r="H1873" s="43" t="s">
        <v>981</v>
      </c>
      <c r="I1873" s="43" t="b">
        <f>COUNTIF(E:E,E1873)&gt;1</f>
        <v>0</v>
      </c>
    </row>
    <row r="1874" spans="1:9" x14ac:dyDescent="0.2">
      <c r="A1874" s="2" t="s">
        <v>10</v>
      </c>
      <c r="B1874" s="3" t="s">
        <v>1909</v>
      </c>
      <c r="C1874" s="4" t="s">
        <v>1899</v>
      </c>
      <c r="D1874" s="4" t="str">
        <f>VLOOKUP(B1874,'local electoral areas'!AC:AD,2,FALSE)</f>
        <v>Ballinamore</v>
      </c>
      <c r="E1874" s="4">
        <v>28014</v>
      </c>
      <c r="F1874" s="5">
        <v>150</v>
      </c>
      <c r="G1874" t="b">
        <f>COUNTIF(B:B,B1874)&gt;1</f>
        <v>0</v>
      </c>
      <c r="H1874" s="43" t="s">
        <v>981</v>
      </c>
      <c r="I1874" s="43" t="b">
        <f>COUNTIF(E:E,E1874)&gt;1</f>
        <v>0</v>
      </c>
    </row>
    <row r="1875" spans="1:9" x14ac:dyDescent="0.2">
      <c r="A1875" s="2" t="s">
        <v>10</v>
      </c>
      <c r="B1875" s="3" t="s">
        <v>1910</v>
      </c>
      <c r="C1875" s="4" t="s">
        <v>1899</v>
      </c>
      <c r="D1875" s="4" t="str">
        <f>VLOOKUP(B1875,'local electoral areas'!AC:AD,2,FALSE)</f>
        <v>Carrick-on-Shannon</v>
      </c>
      <c r="E1875" s="4">
        <v>28057</v>
      </c>
      <c r="F1875" s="5">
        <v>336</v>
      </c>
      <c r="G1875" t="b">
        <f>COUNTIF(B:B,B1875)&gt;1</f>
        <v>0</v>
      </c>
      <c r="H1875" s="43" t="s">
        <v>981</v>
      </c>
      <c r="I1875" s="43" t="b">
        <f>COUNTIF(E:E,E1875)&gt;1</f>
        <v>0</v>
      </c>
    </row>
    <row r="1876" spans="1:9" x14ac:dyDescent="0.2">
      <c r="A1876" s="2" t="s">
        <v>10</v>
      </c>
      <c r="B1876" s="3" t="s">
        <v>1911</v>
      </c>
      <c r="C1876" s="4" t="s">
        <v>1899</v>
      </c>
      <c r="D1876" s="4" t="str">
        <f>VLOOKUP(B1876,'local electoral areas'!AC:AD,2,FALSE)</f>
        <v>Manorhamilton</v>
      </c>
      <c r="E1876" s="4">
        <v>28036</v>
      </c>
      <c r="F1876" s="5">
        <v>310</v>
      </c>
      <c r="G1876" t="b">
        <f>COUNTIF(B:B,B1876)&gt;1</f>
        <v>0</v>
      </c>
      <c r="H1876" s="43" t="s">
        <v>981</v>
      </c>
      <c r="I1876" s="43" t="b">
        <f>COUNTIF(E:E,E1876)&gt;1</f>
        <v>0</v>
      </c>
    </row>
    <row r="1877" spans="1:9" x14ac:dyDescent="0.2">
      <c r="A1877" s="2" t="s">
        <v>10</v>
      </c>
      <c r="B1877" s="3" t="s">
        <v>1912</v>
      </c>
      <c r="C1877" s="4" t="s">
        <v>1899</v>
      </c>
      <c r="D1877" s="4" t="str">
        <f>VLOOKUP(B1877,'local electoral areas'!AC:AD,2,FALSE)</f>
        <v>Carrick-on-Shannon</v>
      </c>
      <c r="E1877" s="4">
        <v>28058</v>
      </c>
      <c r="F1877" s="5">
        <v>281</v>
      </c>
      <c r="G1877" t="b">
        <f>COUNTIF(B:B,B1877)&gt;1</f>
        <v>0</v>
      </c>
      <c r="H1877" s="43" t="s">
        <v>981</v>
      </c>
      <c r="I1877" s="43" t="b">
        <f>COUNTIF(E:E,E1877)&gt;1</f>
        <v>0</v>
      </c>
    </row>
    <row r="1878" spans="1:9" x14ac:dyDescent="0.2">
      <c r="A1878" s="2" t="s">
        <v>10</v>
      </c>
      <c r="B1878" s="3" t="s">
        <v>1913</v>
      </c>
      <c r="C1878" s="4" t="s">
        <v>1899</v>
      </c>
      <c r="D1878" s="4" t="str">
        <f>VLOOKUP(B1878,'local electoral areas'!AC:AD,2,FALSE)</f>
        <v>Carrick-on-Shannon</v>
      </c>
      <c r="E1878" s="4">
        <v>28059</v>
      </c>
      <c r="F1878" s="5">
        <v>152</v>
      </c>
      <c r="G1878" t="b">
        <f>COUNTIF(B:B,B1878)&gt;1</f>
        <v>0</v>
      </c>
      <c r="H1878" s="43" t="s">
        <v>981</v>
      </c>
      <c r="I1878" s="43" t="b">
        <f>COUNTIF(E:E,E1878)&gt;1</f>
        <v>0</v>
      </c>
    </row>
    <row r="1879" spans="1:9" x14ac:dyDescent="0.2">
      <c r="A1879" s="2" t="s">
        <v>10</v>
      </c>
      <c r="B1879" s="3" t="s">
        <v>1914</v>
      </c>
      <c r="C1879" s="4" t="s">
        <v>1899</v>
      </c>
      <c r="D1879" s="4" t="str">
        <f>VLOOKUP(B1879,'local electoral areas'!AC:AD,2,FALSE)</f>
        <v>Carrick-on-Shannon</v>
      </c>
      <c r="E1879" s="4">
        <v>28015</v>
      </c>
      <c r="F1879" s="5">
        <v>4441</v>
      </c>
      <c r="G1879" t="b">
        <f>COUNTIF(B:B,B1879)&gt;1</f>
        <v>0</v>
      </c>
      <c r="H1879" s="43" t="s">
        <v>981</v>
      </c>
      <c r="I1879" s="43" t="b">
        <f>COUNTIF(E:E,E1879)&gt;1</f>
        <v>0</v>
      </c>
    </row>
    <row r="1880" spans="1:9" x14ac:dyDescent="0.2">
      <c r="A1880" s="2" t="s">
        <v>10</v>
      </c>
      <c r="B1880" s="3" t="s">
        <v>1915</v>
      </c>
      <c r="C1880" s="4" t="s">
        <v>1899</v>
      </c>
      <c r="D1880" s="4" t="str">
        <f>VLOOKUP(B1880,'local electoral areas'!AC:AD,2,FALSE)</f>
        <v>Ballinamore</v>
      </c>
      <c r="E1880" s="4">
        <v>28060</v>
      </c>
      <c r="F1880" s="5">
        <v>297</v>
      </c>
      <c r="G1880" t="b">
        <f>COUNTIF(B:B,B1880)&gt;1</f>
        <v>0</v>
      </c>
      <c r="H1880" s="43" t="s">
        <v>981</v>
      </c>
      <c r="I1880" s="43" t="b">
        <f>COUNTIF(E:E,E1880)&gt;1</f>
        <v>0</v>
      </c>
    </row>
    <row r="1881" spans="1:9" x14ac:dyDescent="0.2">
      <c r="A1881" s="2" t="s">
        <v>10</v>
      </c>
      <c r="B1881" s="3" t="s">
        <v>1916</v>
      </c>
      <c r="C1881" s="4" t="s">
        <v>1899</v>
      </c>
      <c r="D1881" s="4" t="str">
        <f>VLOOKUP(B1881,'local electoral areas'!AC:AD,2,FALSE)</f>
        <v>Ballinamore</v>
      </c>
      <c r="E1881" s="4">
        <v>28061</v>
      </c>
      <c r="F1881" s="5">
        <v>619</v>
      </c>
      <c r="G1881" t="b">
        <f>COUNTIF(B:B,B1881)&gt;1</f>
        <v>0</v>
      </c>
      <c r="H1881" s="43" t="s">
        <v>981</v>
      </c>
      <c r="I1881" s="43" t="b">
        <f>COUNTIF(E:E,E1881)&gt;1</f>
        <v>0</v>
      </c>
    </row>
    <row r="1882" spans="1:9" x14ac:dyDescent="0.2">
      <c r="A1882" s="2" t="s">
        <v>10</v>
      </c>
      <c r="B1882" s="3" t="s">
        <v>542</v>
      </c>
      <c r="C1882" s="4" t="s">
        <v>1899</v>
      </c>
      <c r="D1882" s="4" t="str">
        <f>VLOOKUP(B1882,'local electoral areas'!AC:AD,2,FALSE)</f>
        <v>Carrick-on-Shannon</v>
      </c>
      <c r="E1882" s="4">
        <v>28062</v>
      </c>
      <c r="F1882" s="5">
        <v>187</v>
      </c>
      <c r="G1882" t="b">
        <f>COUNTIF(B:B,B1882)&gt;1</f>
        <v>1</v>
      </c>
      <c r="H1882" s="43" t="s">
        <v>981</v>
      </c>
      <c r="I1882" s="43" t="b">
        <f>COUNTIF(E:E,E1882)&gt;1</f>
        <v>0</v>
      </c>
    </row>
    <row r="1883" spans="1:9" x14ac:dyDescent="0.2">
      <c r="A1883" s="2" t="s">
        <v>10</v>
      </c>
      <c r="B1883" s="3" t="s">
        <v>1917</v>
      </c>
      <c r="C1883" s="4" t="s">
        <v>1899</v>
      </c>
      <c r="D1883" s="4" t="str">
        <f>VLOOKUP(B1883,'local electoral areas'!AC:AD,2,FALSE)</f>
        <v>Ballinamore</v>
      </c>
      <c r="E1883" s="4">
        <v>28063</v>
      </c>
      <c r="F1883" s="5">
        <v>223</v>
      </c>
      <c r="G1883" t="b">
        <f>COUNTIF(B:B,B1883)&gt;1</f>
        <v>0</v>
      </c>
      <c r="H1883" s="43" t="s">
        <v>981</v>
      </c>
      <c r="I1883" s="43" t="b">
        <f>COUNTIF(E:E,E1883)&gt;1</f>
        <v>0</v>
      </c>
    </row>
    <row r="1884" spans="1:9" x14ac:dyDescent="0.2">
      <c r="A1884" s="2" t="s">
        <v>10</v>
      </c>
      <c r="B1884" s="3" t="s">
        <v>1918</v>
      </c>
      <c r="C1884" s="4" t="s">
        <v>1899</v>
      </c>
      <c r="D1884" s="4" t="str">
        <f>VLOOKUP(B1884,'local electoral areas'!AC:AD,2,FALSE)</f>
        <v>Ballinamore</v>
      </c>
      <c r="E1884" s="4">
        <v>28064</v>
      </c>
      <c r="F1884" s="5">
        <v>269</v>
      </c>
      <c r="G1884" t="b">
        <f>COUNTIF(B:B,B1884)&gt;1</f>
        <v>0</v>
      </c>
      <c r="H1884" s="43" t="s">
        <v>981</v>
      </c>
      <c r="I1884" s="43" t="b">
        <f>COUNTIF(E:E,E1884)&gt;1</f>
        <v>0</v>
      </c>
    </row>
    <row r="1885" spans="1:9" x14ac:dyDescent="0.2">
      <c r="A1885" s="2" t="s">
        <v>10</v>
      </c>
      <c r="B1885" s="3" t="s">
        <v>1919</v>
      </c>
      <c r="C1885" s="4" t="s">
        <v>1899</v>
      </c>
      <c r="D1885" s="4" t="str">
        <f>VLOOKUP(B1885,'local electoral areas'!AC:AD,2,FALSE)</f>
        <v>Manorhamilton</v>
      </c>
      <c r="E1885" s="4">
        <v>28037</v>
      </c>
      <c r="F1885" s="5">
        <v>153</v>
      </c>
      <c r="G1885" t="b">
        <f>COUNTIF(B:B,B1885)&gt;1</f>
        <v>0</v>
      </c>
      <c r="H1885" s="43" t="s">
        <v>981</v>
      </c>
      <c r="I1885" s="43" t="b">
        <f>COUNTIF(E:E,E1885)&gt;1</f>
        <v>0</v>
      </c>
    </row>
    <row r="1886" spans="1:9" x14ac:dyDescent="0.2">
      <c r="A1886" s="2" t="s">
        <v>10</v>
      </c>
      <c r="B1886" s="3" t="s">
        <v>1920</v>
      </c>
      <c r="C1886" s="4" t="s">
        <v>1899</v>
      </c>
      <c r="D1886" s="4" t="str">
        <f>VLOOKUP(B1886,'local electoral areas'!AC:AD,2,FALSE)</f>
        <v>Ballinamore</v>
      </c>
      <c r="E1886" s="4">
        <v>28065</v>
      </c>
      <c r="F1886" s="5">
        <v>390</v>
      </c>
      <c r="G1886" t="b">
        <f>COUNTIF(B:B,B1886)&gt;1</f>
        <v>0</v>
      </c>
      <c r="H1886" s="43" t="s">
        <v>981</v>
      </c>
      <c r="I1886" s="43" t="b">
        <f>COUNTIF(E:E,E1886)&gt;1</f>
        <v>0</v>
      </c>
    </row>
    <row r="1887" spans="1:9" x14ac:dyDescent="0.2">
      <c r="A1887" s="2" t="s">
        <v>10</v>
      </c>
      <c r="B1887" s="3" t="s">
        <v>1921</v>
      </c>
      <c r="C1887" s="4" t="s">
        <v>1899</v>
      </c>
      <c r="D1887" s="4" t="str">
        <f>VLOOKUP(B1887,'local electoral areas'!AC:AD,2,FALSE)</f>
        <v>Manorhamilton</v>
      </c>
      <c r="E1887" s="4">
        <v>28038</v>
      </c>
      <c r="F1887" s="5">
        <v>306</v>
      </c>
      <c r="G1887" t="b">
        <f>COUNTIF(B:B,B1887)&gt;1</f>
        <v>0</v>
      </c>
      <c r="H1887" s="43" t="s">
        <v>981</v>
      </c>
      <c r="I1887" s="43" t="b">
        <f>COUNTIF(E:E,E1887)&gt;1</f>
        <v>0</v>
      </c>
    </row>
    <row r="1888" spans="1:9" x14ac:dyDescent="0.2">
      <c r="A1888" s="2" t="s">
        <v>10</v>
      </c>
      <c r="B1888" s="3" t="s">
        <v>1922</v>
      </c>
      <c r="C1888" s="4" t="s">
        <v>1899</v>
      </c>
      <c r="D1888" s="4" t="str">
        <f>VLOOKUP(B1888,'local electoral areas'!AC:AD,2,FALSE)</f>
        <v>Ballinamore</v>
      </c>
      <c r="E1888" s="4">
        <v>28002</v>
      </c>
      <c r="F1888" s="5">
        <v>325</v>
      </c>
      <c r="G1888" t="b">
        <f>COUNTIF(B:B,B1888)&gt;1</f>
        <v>0</v>
      </c>
      <c r="H1888" s="43" t="s">
        <v>981</v>
      </c>
      <c r="I1888" s="43" t="b">
        <f>COUNTIF(E:E,E1888)&gt;1</f>
        <v>0</v>
      </c>
    </row>
    <row r="1889" spans="1:9" x14ac:dyDescent="0.2">
      <c r="A1889" s="2" t="s">
        <v>10</v>
      </c>
      <c r="B1889" s="3" t="s">
        <v>1923</v>
      </c>
      <c r="C1889" s="4" t="s">
        <v>1899</v>
      </c>
      <c r="D1889" s="4" t="str">
        <f>VLOOKUP(B1889,'local electoral areas'!AC:AD,2,FALSE)</f>
        <v>Ballinamore</v>
      </c>
      <c r="E1889" s="4">
        <v>28003</v>
      </c>
      <c r="F1889" s="5">
        <v>262</v>
      </c>
      <c r="G1889" t="b">
        <f>COUNTIF(B:B,B1889)&gt;1</f>
        <v>0</v>
      </c>
      <c r="H1889" s="43" t="s">
        <v>981</v>
      </c>
      <c r="I1889" s="43" t="b">
        <f>COUNTIF(E:E,E1889)&gt;1</f>
        <v>0</v>
      </c>
    </row>
    <row r="1890" spans="1:9" x14ac:dyDescent="0.2">
      <c r="A1890" s="2" t="s">
        <v>10</v>
      </c>
      <c r="B1890" s="3" t="s">
        <v>1924</v>
      </c>
      <c r="C1890" s="4" t="s">
        <v>1899</v>
      </c>
      <c r="D1890" s="4" t="str">
        <f>VLOOKUP(B1890,'local electoral areas'!AC:AD,2,FALSE)</f>
        <v>Ballinamore</v>
      </c>
      <c r="E1890" s="4">
        <v>28066</v>
      </c>
      <c r="F1890" s="5">
        <v>170</v>
      </c>
      <c r="G1890" t="b">
        <f>COUNTIF(B:B,B1890)&gt;1</f>
        <v>0</v>
      </c>
      <c r="H1890" s="43" t="s">
        <v>981</v>
      </c>
      <c r="I1890" s="43" t="b">
        <f>COUNTIF(E:E,E1890)&gt;1</f>
        <v>0</v>
      </c>
    </row>
    <row r="1891" spans="1:9" x14ac:dyDescent="0.2">
      <c r="A1891" s="2" t="s">
        <v>10</v>
      </c>
      <c r="B1891" s="3" t="s">
        <v>1925</v>
      </c>
      <c r="C1891" s="4" t="s">
        <v>1899</v>
      </c>
      <c r="D1891" s="4" t="str">
        <f>VLOOKUP(B1891,'local electoral areas'!AC:AD,2,FALSE)</f>
        <v>Manorhamilton</v>
      </c>
      <c r="E1891" s="4">
        <v>28039</v>
      </c>
      <c r="F1891" s="5">
        <v>1747</v>
      </c>
      <c r="G1891" t="b">
        <f>COUNTIF(B:B,B1891)&gt;1</f>
        <v>0</v>
      </c>
      <c r="H1891" s="43" t="s">
        <v>981</v>
      </c>
      <c r="I1891" s="43" t="b">
        <f>COUNTIF(E:E,E1891)&gt;1</f>
        <v>0</v>
      </c>
    </row>
    <row r="1892" spans="1:9" x14ac:dyDescent="0.2">
      <c r="A1892" s="2" t="s">
        <v>10</v>
      </c>
      <c r="B1892" s="3" t="s">
        <v>1926</v>
      </c>
      <c r="C1892" s="4" t="s">
        <v>1899</v>
      </c>
      <c r="D1892" s="4" t="str">
        <f>VLOOKUP(B1892,'local electoral areas'!AC:AD,2,FALSE)</f>
        <v>Carrick-on-Shannon</v>
      </c>
      <c r="E1892" s="4">
        <v>28067</v>
      </c>
      <c r="F1892" s="5">
        <v>219</v>
      </c>
      <c r="G1892" t="b">
        <f>COUNTIF(B:B,B1892)&gt;1</f>
        <v>0</v>
      </c>
      <c r="H1892" s="43" t="s">
        <v>981</v>
      </c>
      <c r="I1892" s="43" t="b">
        <f>COUNTIF(E:E,E1892)&gt;1</f>
        <v>0</v>
      </c>
    </row>
    <row r="1893" spans="1:9" x14ac:dyDescent="0.2">
      <c r="A1893" s="2" t="s">
        <v>10</v>
      </c>
      <c r="B1893" s="3" t="s">
        <v>1927</v>
      </c>
      <c r="C1893" s="4" t="s">
        <v>1899</v>
      </c>
      <c r="D1893" s="4" t="str">
        <f>VLOOKUP(B1893,'local electoral areas'!AC:AD,2,FALSE)</f>
        <v>Carrick-on-Shannon</v>
      </c>
      <c r="E1893" s="4">
        <v>28068</v>
      </c>
      <c r="F1893" s="5">
        <v>355</v>
      </c>
      <c r="G1893" t="b">
        <f>COUNTIF(B:B,B1893)&gt;1</f>
        <v>0</v>
      </c>
      <c r="H1893" s="43" t="s">
        <v>981</v>
      </c>
      <c r="I1893" s="43" t="b">
        <f>COUNTIF(E:E,E1893)&gt;1</f>
        <v>0</v>
      </c>
    </row>
    <row r="1894" spans="1:9" x14ac:dyDescent="0.2">
      <c r="A1894" s="2" t="s">
        <v>10</v>
      </c>
      <c r="B1894" s="3" t="s">
        <v>1928</v>
      </c>
      <c r="C1894" s="4" t="s">
        <v>1899</v>
      </c>
      <c r="D1894" s="4" t="str">
        <f>VLOOKUP(B1894,'local electoral areas'!AC:AD,2,FALSE)</f>
        <v>Manorhamilton</v>
      </c>
      <c r="E1894" s="4">
        <v>28040</v>
      </c>
      <c r="F1894" s="5">
        <v>537</v>
      </c>
      <c r="G1894" t="b">
        <f>COUNTIF(B:B,B1894)&gt;1</f>
        <v>0</v>
      </c>
      <c r="H1894" s="43" t="s">
        <v>981</v>
      </c>
      <c r="I1894" s="43" t="b">
        <f>COUNTIF(E:E,E1894)&gt;1</f>
        <v>0</v>
      </c>
    </row>
    <row r="1895" spans="1:9" x14ac:dyDescent="0.2">
      <c r="A1895" s="2" t="s">
        <v>10</v>
      </c>
      <c r="B1895" s="3" t="s">
        <v>1929</v>
      </c>
      <c r="C1895" s="4" t="s">
        <v>1899</v>
      </c>
      <c r="D1895" s="4" t="str">
        <f>VLOOKUP(B1895,'local electoral areas'!AC:AD,2,FALSE)</f>
        <v>Carrick-on-Shannon</v>
      </c>
      <c r="E1895" s="4">
        <v>28069</v>
      </c>
      <c r="F1895" s="5">
        <v>999</v>
      </c>
      <c r="G1895" t="b">
        <f>COUNTIF(B:B,B1895)&gt;1</f>
        <v>0</v>
      </c>
      <c r="H1895" s="43" t="s">
        <v>981</v>
      </c>
      <c r="I1895" s="43" t="b">
        <f>COUNTIF(E:E,E1895)&gt;1</f>
        <v>0</v>
      </c>
    </row>
    <row r="1896" spans="1:9" x14ac:dyDescent="0.2">
      <c r="A1896" s="2" t="s">
        <v>10</v>
      </c>
      <c r="B1896" s="3" t="s">
        <v>1930</v>
      </c>
      <c r="C1896" s="4" t="s">
        <v>1899</v>
      </c>
      <c r="D1896" s="4" t="str">
        <f>VLOOKUP(B1896,'local electoral areas'!AC:AD,2,FALSE)</f>
        <v>Ballinamore</v>
      </c>
      <c r="E1896" s="4">
        <v>28004</v>
      </c>
      <c r="F1896" s="5">
        <v>178</v>
      </c>
      <c r="G1896" t="b">
        <f>COUNTIF(B:B,B1896)&gt;1</f>
        <v>0</v>
      </c>
      <c r="H1896" s="43" t="s">
        <v>981</v>
      </c>
      <c r="I1896" s="43" t="b">
        <f>COUNTIF(E:E,E1896)&gt;1</f>
        <v>0</v>
      </c>
    </row>
    <row r="1897" spans="1:9" x14ac:dyDescent="0.2">
      <c r="A1897" s="2" t="s">
        <v>10</v>
      </c>
      <c r="B1897" s="3" t="s">
        <v>1931</v>
      </c>
      <c r="C1897" s="4" t="s">
        <v>1899</v>
      </c>
      <c r="D1897" s="4" t="str">
        <f>VLOOKUP(B1897,'local electoral areas'!AC:AD,2,FALSE)</f>
        <v>Ballinamore</v>
      </c>
      <c r="E1897" s="4">
        <v>28005</v>
      </c>
      <c r="F1897" s="5">
        <v>152</v>
      </c>
      <c r="G1897" t="b">
        <f>COUNTIF(B:B,B1897)&gt;1</f>
        <v>0</v>
      </c>
      <c r="H1897" s="43" t="s">
        <v>981</v>
      </c>
      <c r="I1897" s="43" t="b">
        <f>COUNTIF(E:E,E1897)&gt;1</f>
        <v>0</v>
      </c>
    </row>
    <row r="1898" spans="1:9" x14ac:dyDescent="0.2">
      <c r="A1898" s="2" t="s">
        <v>10</v>
      </c>
      <c r="B1898" s="3" t="s">
        <v>1932</v>
      </c>
      <c r="C1898" s="4" t="s">
        <v>1899</v>
      </c>
      <c r="D1898" s="4" t="s">
        <v>1908</v>
      </c>
      <c r="E1898" s="4" t="s">
        <v>1933</v>
      </c>
      <c r="F1898" s="5">
        <v>168</v>
      </c>
      <c r="G1898" t="b">
        <f>COUNTIF(B:B,B1898)&gt;1</f>
        <v>0</v>
      </c>
      <c r="H1898" s="43" t="s">
        <v>981</v>
      </c>
      <c r="I1898" s="43" t="b">
        <f>COUNTIF(E:E,E1898)&gt;1</f>
        <v>0</v>
      </c>
    </row>
    <row r="1899" spans="1:9" x14ac:dyDescent="0.2">
      <c r="A1899" s="2" t="s">
        <v>10</v>
      </c>
      <c r="B1899" s="3" t="s">
        <v>1934</v>
      </c>
      <c r="C1899" s="4" t="s">
        <v>1899</v>
      </c>
      <c r="D1899" s="4" t="str">
        <f>VLOOKUP(B1899,'local electoral areas'!AC:AD,2,FALSE)</f>
        <v>Ballinamore</v>
      </c>
      <c r="E1899" s="4">
        <v>28018</v>
      </c>
      <c r="F1899" s="5">
        <v>1606</v>
      </c>
      <c r="G1899" t="b">
        <f>COUNTIF(B:B,B1899)&gt;1</f>
        <v>0</v>
      </c>
      <c r="H1899" s="43" t="s">
        <v>981</v>
      </c>
      <c r="I1899" s="43" t="b">
        <f>COUNTIF(E:E,E1899)&gt;1</f>
        <v>0</v>
      </c>
    </row>
    <row r="1900" spans="1:9" x14ac:dyDescent="0.2">
      <c r="A1900" s="2" t="s">
        <v>10</v>
      </c>
      <c r="B1900" s="3" t="s">
        <v>1935</v>
      </c>
      <c r="C1900" s="4" t="s">
        <v>1899</v>
      </c>
      <c r="D1900" s="4" t="str">
        <f>VLOOKUP(B1900,'local electoral areas'!AC:AD,2,FALSE)</f>
        <v>Carrick-on-Shannon</v>
      </c>
      <c r="E1900" s="4">
        <v>28019</v>
      </c>
      <c r="F1900" s="5">
        <v>740</v>
      </c>
      <c r="G1900" t="b">
        <f>COUNTIF(B:B,B1900)&gt;1</f>
        <v>0</v>
      </c>
      <c r="H1900" s="43" t="s">
        <v>981</v>
      </c>
      <c r="I1900" s="43" t="b">
        <f>COUNTIF(E:E,E1900)&gt;1</f>
        <v>0</v>
      </c>
    </row>
    <row r="1901" spans="1:9" x14ac:dyDescent="0.2">
      <c r="A1901" s="2" t="s">
        <v>10</v>
      </c>
      <c r="B1901" s="3" t="s">
        <v>1936</v>
      </c>
      <c r="C1901" s="4" t="s">
        <v>1899</v>
      </c>
      <c r="D1901" s="4" t="str">
        <f>VLOOKUP(B1901,'local electoral areas'!AC:AD,2,FALSE)</f>
        <v>Ballinamore</v>
      </c>
      <c r="E1901" s="4">
        <v>28070</v>
      </c>
      <c r="F1901" s="5">
        <v>391</v>
      </c>
      <c r="G1901" t="b">
        <f>COUNTIF(B:B,B1901)&gt;1</f>
        <v>0</v>
      </c>
      <c r="H1901" s="43" t="s">
        <v>981</v>
      </c>
      <c r="I1901" s="43" t="b">
        <f>COUNTIF(E:E,E1901)&gt;1</f>
        <v>0</v>
      </c>
    </row>
    <row r="1902" spans="1:9" x14ac:dyDescent="0.2">
      <c r="A1902" s="2" t="s">
        <v>10</v>
      </c>
      <c r="B1902" s="3" t="s">
        <v>1937</v>
      </c>
      <c r="C1902" s="4" t="s">
        <v>1899</v>
      </c>
      <c r="D1902" s="4" t="str">
        <f>VLOOKUP(B1902,'local electoral areas'!AC:AD,2,FALSE)</f>
        <v>Ballinamore</v>
      </c>
      <c r="E1902" s="4">
        <v>28006</v>
      </c>
      <c r="F1902" s="5">
        <v>588</v>
      </c>
      <c r="G1902" t="b">
        <f>COUNTIF(B:B,B1902)&gt;1</f>
        <v>0</v>
      </c>
      <c r="H1902" s="43" t="s">
        <v>981</v>
      </c>
      <c r="I1902" s="43" t="b">
        <f>COUNTIF(E:E,E1902)&gt;1</f>
        <v>0</v>
      </c>
    </row>
    <row r="1903" spans="1:9" x14ac:dyDescent="0.2">
      <c r="A1903" s="2" t="s">
        <v>10</v>
      </c>
      <c r="B1903" s="3" t="s">
        <v>1938</v>
      </c>
      <c r="C1903" s="4" t="s">
        <v>1899</v>
      </c>
      <c r="D1903" s="4" t="s">
        <v>1901</v>
      </c>
      <c r="E1903" s="4" t="s">
        <v>1939</v>
      </c>
      <c r="F1903" s="5">
        <v>116</v>
      </c>
      <c r="G1903" t="b">
        <f>COUNTIF(B:B,B1903)&gt;1</f>
        <v>0</v>
      </c>
      <c r="H1903" s="43" t="s">
        <v>981</v>
      </c>
      <c r="I1903" s="43" t="b">
        <f>COUNTIF(E:E,E1903)&gt;1</f>
        <v>0</v>
      </c>
    </row>
    <row r="1904" spans="1:9" x14ac:dyDescent="0.2">
      <c r="A1904" s="2" t="s">
        <v>10</v>
      </c>
      <c r="B1904" s="3" t="s">
        <v>1940</v>
      </c>
      <c r="C1904" s="4" t="s">
        <v>1899</v>
      </c>
      <c r="D1904" s="4" t="str">
        <f>VLOOKUP(B1904,'local electoral areas'!AC:AD,2,FALSE)</f>
        <v>Manorhamilton</v>
      </c>
      <c r="E1904" s="4">
        <v>28042</v>
      </c>
      <c r="F1904" s="5">
        <v>158</v>
      </c>
      <c r="G1904" t="b">
        <f>COUNTIF(B:B,B1904)&gt;1</f>
        <v>0</v>
      </c>
      <c r="H1904" s="43" t="s">
        <v>981</v>
      </c>
      <c r="I1904" s="43" t="b">
        <f>COUNTIF(E:E,E1904)&gt;1</f>
        <v>0</v>
      </c>
    </row>
    <row r="1905" spans="1:9" x14ac:dyDescent="0.2">
      <c r="A1905" s="2" t="s">
        <v>10</v>
      </c>
      <c r="B1905" s="3" t="s">
        <v>1941</v>
      </c>
      <c r="C1905" s="4" t="s">
        <v>1899</v>
      </c>
      <c r="D1905" s="4" t="str">
        <f>VLOOKUP(B1905,'local electoral areas'!AC:AD,2,FALSE)</f>
        <v>Manorhamilton</v>
      </c>
      <c r="E1905" s="4">
        <v>28043</v>
      </c>
      <c r="F1905" s="5">
        <v>177</v>
      </c>
      <c r="G1905" t="b">
        <f>COUNTIF(B:B,B1905)&gt;1</f>
        <v>0</v>
      </c>
      <c r="H1905" s="43" t="s">
        <v>981</v>
      </c>
      <c r="I1905" s="43" t="b">
        <f>COUNTIF(E:E,E1905)&gt;1</f>
        <v>0</v>
      </c>
    </row>
    <row r="1906" spans="1:9" x14ac:dyDescent="0.2">
      <c r="A1906" s="2" t="s">
        <v>10</v>
      </c>
      <c r="B1906" s="3" t="s">
        <v>1942</v>
      </c>
      <c r="C1906" s="4" t="s">
        <v>1899</v>
      </c>
      <c r="D1906" s="4" t="str">
        <f>VLOOKUP(B1906,'local electoral areas'!AC:AD,2,FALSE)</f>
        <v>Manorhamilton</v>
      </c>
      <c r="E1906" s="4">
        <v>28044</v>
      </c>
      <c r="F1906" s="5">
        <v>231</v>
      </c>
      <c r="G1906" t="b">
        <f>COUNTIF(B:B,B1906)&gt;1</f>
        <v>0</v>
      </c>
      <c r="H1906" s="43" t="s">
        <v>981</v>
      </c>
      <c r="I1906" s="43" t="b">
        <f>COUNTIF(E:E,E1906)&gt;1</f>
        <v>0</v>
      </c>
    </row>
    <row r="1907" spans="1:9" x14ac:dyDescent="0.2">
      <c r="A1907" s="2" t="s">
        <v>10</v>
      </c>
      <c r="B1907" s="3" t="s">
        <v>1943</v>
      </c>
      <c r="C1907" s="4" t="s">
        <v>1899</v>
      </c>
      <c r="D1907" s="4" t="str">
        <f>VLOOKUP(B1907,'local electoral areas'!AC:AD,2,FALSE)</f>
        <v>Manorhamilton</v>
      </c>
      <c r="E1907" s="4">
        <v>28045</v>
      </c>
      <c r="F1907" s="5">
        <v>280</v>
      </c>
      <c r="G1907" t="b">
        <f>COUNTIF(B:B,B1907)&gt;1</f>
        <v>1</v>
      </c>
      <c r="H1907" s="43" t="s">
        <v>981</v>
      </c>
      <c r="I1907" s="43" t="b">
        <f>COUNTIF(E:E,E1907)&gt;1</f>
        <v>0</v>
      </c>
    </row>
    <row r="1908" spans="1:9" x14ac:dyDescent="0.2">
      <c r="A1908" s="2" t="s">
        <v>10</v>
      </c>
      <c r="B1908" s="3" t="s">
        <v>1944</v>
      </c>
      <c r="C1908" s="4" t="s">
        <v>1899</v>
      </c>
      <c r="D1908" s="4" t="str">
        <f>VLOOKUP(B1908,'local electoral areas'!AC:AD,2,FALSE)</f>
        <v>Manorhamilton</v>
      </c>
      <c r="E1908" s="4">
        <v>28046</v>
      </c>
      <c r="F1908" s="5">
        <v>158</v>
      </c>
      <c r="G1908" t="b">
        <f>COUNTIF(B:B,B1908)&gt;1</f>
        <v>0</v>
      </c>
      <c r="H1908" s="43" t="s">
        <v>981</v>
      </c>
      <c r="I1908" s="43" t="b">
        <f>COUNTIF(E:E,E1908)&gt;1</f>
        <v>0</v>
      </c>
    </row>
    <row r="1909" spans="1:9" x14ac:dyDescent="0.2">
      <c r="A1909" s="2" t="s">
        <v>10</v>
      </c>
      <c r="B1909" s="3" t="s">
        <v>1945</v>
      </c>
      <c r="C1909" s="4" t="s">
        <v>1899</v>
      </c>
      <c r="D1909" s="4" t="str">
        <f>VLOOKUP(B1909,'local electoral areas'!AC:AD,2,FALSE)</f>
        <v>Ballinamore</v>
      </c>
      <c r="E1909" s="4">
        <v>28071</v>
      </c>
      <c r="F1909" s="5">
        <v>281</v>
      </c>
      <c r="G1909" t="b">
        <f>COUNTIF(B:B,B1909)&gt;1</f>
        <v>0</v>
      </c>
      <c r="H1909" s="43" t="s">
        <v>981</v>
      </c>
      <c r="I1909" s="43" t="b">
        <f>COUNTIF(E:E,E1909)&gt;1</f>
        <v>0</v>
      </c>
    </row>
    <row r="1910" spans="1:9" x14ac:dyDescent="0.2">
      <c r="A1910" s="2" t="s">
        <v>10</v>
      </c>
      <c r="B1910" s="3" t="s">
        <v>1946</v>
      </c>
      <c r="C1910" s="4" t="s">
        <v>1899</v>
      </c>
      <c r="D1910" s="4" t="str">
        <f>VLOOKUP(B1910,'local electoral areas'!AC:AD,2,FALSE)</f>
        <v>Carrick-on-Shannon</v>
      </c>
      <c r="E1910" s="4">
        <v>28020</v>
      </c>
      <c r="F1910" s="5">
        <v>307</v>
      </c>
      <c r="G1910" t="b">
        <f>COUNTIF(B:B,B1910)&gt;1</f>
        <v>0</v>
      </c>
      <c r="H1910" s="43" t="s">
        <v>981</v>
      </c>
      <c r="I1910" s="43" t="b">
        <f>COUNTIF(E:E,E1910)&gt;1</f>
        <v>0</v>
      </c>
    </row>
    <row r="1911" spans="1:9" x14ac:dyDescent="0.2">
      <c r="A1911" s="2" t="s">
        <v>10</v>
      </c>
      <c r="B1911" s="3" t="s">
        <v>1947</v>
      </c>
      <c r="C1911" s="4" t="s">
        <v>1899</v>
      </c>
      <c r="D1911" s="4" t="str">
        <f>VLOOKUP(B1911,'local electoral areas'!AC:AD,2,FALSE)</f>
        <v>Carrick-on-Shannon</v>
      </c>
      <c r="E1911" s="4">
        <v>28021</v>
      </c>
      <c r="F1911" s="5">
        <v>358</v>
      </c>
      <c r="G1911" t="b">
        <f>COUNTIF(B:B,B1911)&gt;1</f>
        <v>0</v>
      </c>
      <c r="H1911" s="43" t="s">
        <v>981</v>
      </c>
      <c r="I1911" s="43" t="b">
        <f>COUNTIF(E:E,E1911)&gt;1</f>
        <v>0</v>
      </c>
    </row>
    <row r="1912" spans="1:9" x14ac:dyDescent="0.2">
      <c r="A1912" s="2" t="s">
        <v>10</v>
      </c>
      <c r="B1912" s="3" t="s">
        <v>1948</v>
      </c>
      <c r="C1912" s="4" t="s">
        <v>1899</v>
      </c>
      <c r="D1912" t="s">
        <v>1908</v>
      </c>
      <c r="E1912" s="4" t="s">
        <v>1949</v>
      </c>
      <c r="F1912" s="5">
        <v>373</v>
      </c>
      <c r="G1912" t="b">
        <f>COUNTIF(B:B,B1912)&gt;1</f>
        <v>0</v>
      </c>
      <c r="H1912" s="43" t="s">
        <v>981</v>
      </c>
      <c r="I1912" s="43" t="b">
        <f>COUNTIF(E:E,E1912)&gt;1</f>
        <v>0</v>
      </c>
    </row>
    <row r="1913" spans="1:9" x14ac:dyDescent="0.2">
      <c r="A1913" s="2" t="s">
        <v>10</v>
      </c>
      <c r="B1913" s="3" t="s">
        <v>1950</v>
      </c>
      <c r="C1913" s="4" t="s">
        <v>1899</v>
      </c>
      <c r="D1913" s="4" t="str">
        <f>VLOOKUP(B1913,'local electoral areas'!AC:AD,2,FALSE)</f>
        <v>Manorhamilton</v>
      </c>
      <c r="E1913" s="4">
        <v>28030</v>
      </c>
      <c r="F1913" s="5">
        <v>805</v>
      </c>
      <c r="G1913" t="b">
        <f>COUNTIF(B:B,B1913)&gt;1</f>
        <v>0</v>
      </c>
      <c r="H1913" s="43" t="s">
        <v>981</v>
      </c>
      <c r="I1913" s="43" t="b">
        <f>COUNTIF(E:E,E1913)&gt;1</f>
        <v>0</v>
      </c>
    </row>
    <row r="1914" spans="1:9" x14ac:dyDescent="0.2">
      <c r="A1914" s="2" t="s">
        <v>10</v>
      </c>
      <c r="B1914" s="3" t="s">
        <v>1951</v>
      </c>
      <c r="C1914" s="4" t="s">
        <v>1899</v>
      </c>
      <c r="D1914" s="4" t="str">
        <f>VLOOKUP(B1914,'local electoral areas'!AC:AD,2,FALSE)</f>
        <v>Ballinamore</v>
      </c>
      <c r="E1914" s="4">
        <v>28072</v>
      </c>
      <c r="F1914" s="5">
        <v>196</v>
      </c>
      <c r="G1914" t="b">
        <f>COUNTIF(B:B,B1914)&gt;1</f>
        <v>0</v>
      </c>
      <c r="H1914" s="43" t="s">
        <v>981</v>
      </c>
      <c r="I1914" s="43" t="b">
        <f>COUNTIF(E:E,E1914)&gt;1</f>
        <v>0</v>
      </c>
    </row>
    <row r="1915" spans="1:9" x14ac:dyDescent="0.2">
      <c r="A1915" s="2" t="s">
        <v>10</v>
      </c>
      <c r="B1915" s="3" t="s">
        <v>1952</v>
      </c>
      <c r="C1915" s="4" t="s">
        <v>1899</v>
      </c>
      <c r="D1915" s="4" t="str">
        <f>VLOOKUP(B1915,'local electoral areas'!AC:AD,2,FALSE)</f>
        <v>Ballinamore</v>
      </c>
      <c r="E1915" s="4">
        <v>28022</v>
      </c>
      <c r="F1915" s="5">
        <v>605</v>
      </c>
      <c r="G1915" t="b">
        <f>COUNTIF(B:B,B1915)&gt;1</f>
        <v>0</v>
      </c>
      <c r="H1915" s="43" t="s">
        <v>981</v>
      </c>
      <c r="I1915" s="43" t="b">
        <f>COUNTIF(E:E,E1915)&gt;1</f>
        <v>0</v>
      </c>
    </row>
    <row r="1916" spans="1:9" x14ac:dyDescent="0.2">
      <c r="A1916" s="2" t="s">
        <v>10</v>
      </c>
      <c r="B1916" s="3" t="s">
        <v>1953</v>
      </c>
      <c r="C1916" s="4" t="s">
        <v>1899</v>
      </c>
      <c r="D1916" s="4" t="str">
        <f>VLOOKUP(B1916,'local electoral areas'!AC:AD,2,FALSE)</f>
        <v>Manorhamilton</v>
      </c>
      <c r="E1916" s="4">
        <v>28047</v>
      </c>
      <c r="F1916" s="5">
        <v>368</v>
      </c>
      <c r="G1916" t="b">
        <f>COUNTIF(B:B,B1916)&gt;1</f>
        <v>0</v>
      </c>
      <c r="H1916" s="43" t="s">
        <v>981</v>
      </c>
      <c r="I1916" s="43" t="b">
        <f>COUNTIF(E:E,E1916)&gt;1</f>
        <v>0</v>
      </c>
    </row>
    <row r="1917" spans="1:9" x14ac:dyDescent="0.2">
      <c r="A1917" s="2" t="s">
        <v>10</v>
      </c>
      <c r="B1917" s="3" t="s">
        <v>1954</v>
      </c>
      <c r="C1917" s="4" t="s">
        <v>1899</v>
      </c>
      <c r="D1917" s="4" t="str">
        <f>VLOOKUP(B1917,'local electoral areas'!AC:AD,2,FALSE)</f>
        <v>Manorhamilton</v>
      </c>
      <c r="E1917" s="4">
        <v>28048</v>
      </c>
      <c r="F1917" s="5">
        <v>65</v>
      </c>
      <c r="G1917" t="b">
        <f>COUNTIF(B:B,B1917)&gt;1</f>
        <v>0</v>
      </c>
      <c r="H1917" s="43" t="s">
        <v>981</v>
      </c>
      <c r="I1917" s="43" t="b">
        <f>COUNTIF(E:E,E1917)&gt;1</f>
        <v>0</v>
      </c>
    </row>
    <row r="1918" spans="1:9" x14ac:dyDescent="0.2">
      <c r="A1918" s="2" t="s">
        <v>10</v>
      </c>
      <c r="B1918" s="3" t="s">
        <v>1955</v>
      </c>
      <c r="C1918" s="4" t="s">
        <v>1899</v>
      </c>
      <c r="D1918" s="4" t="str">
        <f>VLOOKUP(B1918,'local electoral areas'!AC:AD,2,FALSE)</f>
        <v>Ballinamore</v>
      </c>
      <c r="E1918" s="4">
        <v>28008</v>
      </c>
      <c r="F1918" s="5">
        <v>124</v>
      </c>
      <c r="G1918" t="b">
        <f>COUNTIF(B:B,B1918)&gt;1</f>
        <v>0</v>
      </c>
      <c r="H1918" s="43" t="s">
        <v>981</v>
      </c>
      <c r="I1918" s="43" t="b">
        <f>COUNTIF(E:E,E1918)&gt;1</f>
        <v>0</v>
      </c>
    </row>
    <row r="1919" spans="1:9" x14ac:dyDescent="0.2">
      <c r="A1919" s="2" t="s">
        <v>10</v>
      </c>
      <c r="B1919" s="3" t="s">
        <v>1956</v>
      </c>
      <c r="C1919" s="4" t="s">
        <v>1899</v>
      </c>
      <c r="D1919" s="4" t="str">
        <f>VLOOKUP(B1919,'local electoral areas'!AC:AD,2,FALSE)</f>
        <v>Ballinamore</v>
      </c>
      <c r="E1919" s="4">
        <v>28023</v>
      </c>
      <c r="F1919" s="5">
        <v>185</v>
      </c>
      <c r="G1919" t="b">
        <f>COUNTIF(B:B,B1919)&gt;1</f>
        <v>0</v>
      </c>
      <c r="H1919" s="43" t="s">
        <v>981</v>
      </c>
      <c r="I1919" s="43" t="b">
        <f>COUNTIF(E:E,E1919)&gt;1</f>
        <v>0</v>
      </c>
    </row>
    <row r="1920" spans="1:9" x14ac:dyDescent="0.2">
      <c r="A1920" s="2" t="s">
        <v>10</v>
      </c>
      <c r="B1920" s="3" t="s">
        <v>1957</v>
      </c>
      <c r="C1920" s="4" t="s">
        <v>1899</v>
      </c>
      <c r="D1920" s="4" t="str">
        <f>VLOOKUP(B1920,'local electoral areas'!AC:AD,2,FALSE)</f>
        <v>Manorhamilton</v>
      </c>
      <c r="E1920" s="4">
        <v>28049</v>
      </c>
      <c r="F1920" s="5">
        <v>254</v>
      </c>
      <c r="G1920" t="b">
        <f>COUNTIF(B:B,B1920)&gt;1</f>
        <v>0</v>
      </c>
      <c r="H1920" s="43" t="s">
        <v>981</v>
      </c>
      <c r="I1920" s="43" t="b">
        <f>COUNTIF(E:E,E1920)&gt;1</f>
        <v>0</v>
      </c>
    </row>
    <row r="1921" spans="1:9" x14ac:dyDescent="0.2">
      <c r="A1921" s="2" t="s">
        <v>10</v>
      </c>
      <c r="B1921" s="3" t="s">
        <v>1958</v>
      </c>
      <c r="C1921" s="4" t="s">
        <v>1899</v>
      </c>
      <c r="D1921" s="4" t="str">
        <f>VLOOKUP(B1921,'local electoral areas'!AC:AD,2,FALSE)</f>
        <v>Manorhamilton</v>
      </c>
      <c r="E1921" s="4">
        <v>28031</v>
      </c>
      <c r="F1921" s="5">
        <v>1032</v>
      </c>
      <c r="G1921" t="b">
        <f>COUNTIF(B:B,B1921)&gt;1</f>
        <v>0</v>
      </c>
      <c r="H1921" s="43" t="s">
        <v>981</v>
      </c>
      <c r="I1921" s="43" t="b">
        <f>COUNTIF(E:E,E1921)&gt;1</f>
        <v>0</v>
      </c>
    </row>
    <row r="1922" spans="1:9" x14ac:dyDescent="0.2">
      <c r="A1922" s="2" t="s">
        <v>10</v>
      </c>
      <c r="B1922" s="3" t="s">
        <v>727</v>
      </c>
      <c r="C1922" s="4" t="s">
        <v>1899</v>
      </c>
      <c r="D1922" s="4" t="str">
        <f>VLOOKUP(B1922,'local electoral areas'!AC:AD,2,FALSE)</f>
        <v>Carrick-on-Shannon</v>
      </c>
      <c r="E1922" s="4">
        <v>28024</v>
      </c>
      <c r="F1922" s="5">
        <v>1365</v>
      </c>
      <c r="G1922" t="b">
        <f>COUNTIF(B:B,B1922)&gt;1</f>
        <v>1</v>
      </c>
      <c r="H1922" s="43" t="s">
        <v>981</v>
      </c>
      <c r="I1922" s="43" t="b">
        <f>COUNTIF(E:E,E1922)&gt;1</f>
        <v>0</v>
      </c>
    </row>
    <row r="1923" spans="1:9" x14ac:dyDescent="0.2">
      <c r="A1923" s="2" t="s">
        <v>10</v>
      </c>
      <c r="B1923" s="3" t="s">
        <v>1959</v>
      </c>
      <c r="C1923" s="4" t="s">
        <v>1899</v>
      </c>
      <c r="D1923" s="4" t="str">
        <f>VLOOKUP(B1923,'local electoral areas'!AC:AD,2,FALSE)</f>
        <v>Ballinamore</v>
      </c>
      <c r="E1923" s="4">
        <v>28073</v>
      </c>
      <c r="F1923" s="5">
        <v>206</v>
      </c>
      <c r="G1923" t="b">
        <f>COUNTIF(B:B,B1923)&gt;1</f>
        <v>0</v>
      </c>
      <c r="H1923" s="43" t="s">
        <v>981</v>
      </c>
      <c r="I1923" s="43" t="b">
        <f>COUNTIF(E:E,E1923)&gt;1</f>
        <v>0</v>
      </c>
    </row>
    <row r="1924" spans="1:9" x14ac:dyDescent="0.2">
      <c r="A1924" s="2" t="s">
        <v>10</v>
      </c>
      <c r="B1924" s="3" t="s">
        <v>1960</v>
      </c>
      <c r="C1924" s="4" t="s">
        <v>1899</v>
      </c>
      <c r="D1924" s="4" t="str">
        <f>VLOOKUP(B1924,'local electoral areas'!AC:AD,2,FALSE)</f>
        <v>Manorhamilton</v>
      </c>
      <c r="E1924" s="4">
        <v>28050</v>
      </c>
      <c r="F1924" s="5">
        <v>457</v>
      </c>
      <c r="G1924" t="b">
        <f>COUNTIF(B:B,B1924)&gt;1</f>
        <v>0</v>
      </c>
      <c r="H1924" s="43" t="s">
        <v>981</v>
      </c>
      <c r="I1924" s="43" t="b">
        <f>COUNTIF(E:E,E1924)&gt;1</f>
        <v>0</v>
      </c>
    </row>
    <row r="1925" spans="1:9" x14ac:dyDescent="0.2">
      <c r="A1925" s="2" t="s">
        <v>10</v>
      </c>
      <c r="B1925" s="3" t="s">
        <v>1961</v>
      </c>
      <c r="C1925" s="4" t="s">
        <v>1899</v>
      </c>
      <c r="D1925" s="4" t="str">
        <f>VLOOKUP(B1925,'local electoral areas'!AC:AD,2,FALSE)</f>
        <v>Manorhamilton</v>
      </c>
      <c r="E1925" s="4">
        <v>28051</v>
      </c>
      <c r="F1925" s="5">
        <v>342</v>
      </c>
      <c r="G1925" t="b">
        <f>COUNTIF(B:B,B1925)&gt;1</f>
        <v>0</v>
      </c>
      <c r="H1925" s="43" t="s">
        <v>981</v>
      </c>
      <c r="I1925" s="43" t="b">
        <f>COUNTIF(E:E,E1925)&gt;1</f>
        <v>0</v>
      </c>
    </row>
    <row r="1926" spans="1:9" x14ac:dyDescent="0.2">
      <c r="A1926" s="2" t="s">
        <v>10</v>
      </c>
      <c r="B1926" s="3" t="s">
        <v>1901</v>
      </c>
      <c r="C1926" s="4" t="s">
        <v>1899</v>
      </c>
      <c r="D1926" s="4" t="str">
        <f>VLOOKUP(B1926,'local electoral areas'!AC:AD,2,FALSE)</f>
        <v>Manorhamilton</v>
      </c>
      <c r="E1926" s="4">
        <v>28052</v>
      </c>
      <c r="F1926" s="5">
        <v>2055</v>
      </c>
      <c r="G1926" t="b">
        <f>COUNTIF(B:B,B1926)&gt;1</f>
        <v>0</v>
      </c>
      <c r="H1926" s="43" t="s">
        <v>981</v>
      </c>
      <c r="I1926" s="43" t="b">
        <f>COUNTIF(E:E,E1926)&gt;1</f>
        <v>0</v>
      </c>
    </row>
    <row r="1927" spans="1:9" x14ac:dyDescent="0.2">
      <c r="A1927" s="2" t="s">
        <v>10</v>
      </c>
      <c r="B1927" s="3" t="s">
        <v>1962</v>
      </c>
      <c r="C1927" s="4" t="s">
        <v>1899</v>
      </c>
      <c r="D1927" s="4" t="str">
        <f>VLOOKUP(B1927,'local electoral areas'!AC:AD,2,FALSE)</f>
        <v>Ballinamore</v>
      </c>
      <c r="E1927" s="4">
        <v>28025</v>
      </c>
      <c r="F1927" s="5">
        <v>217</v>
      </c>
      <c r="G1927" t="b">
        <f>COUNTIF(B:B,B1927)&gt;1</f>
        <v>0</v>
      </c>
      <c r="H1927" s="43" t="s">
        <v>981</v>
      </c>
      <c r="I1927" s="43" t="b">
        <f>COUNTIF(E:E,E1927)&gt;1</f>
        <v>0</v>
      </c>
    </row>
    <row r="1928" spans="1:9" x14ac:dyDescent="0.2">
      <c r="A1928" s="2" t="s">
        <v>10</v>
      </c>
      <c r="B1928" s="3" t="s">
        <v>1963</v>
      </c>
      <c r="C1928" s="4" t="s">
        <v>1899</v>
      </c>
      <c r="D1928" s="4" t="str">
        <f>VLOOKUP(B1928,'local electoral areas'!AC:AD,2,FALSE)</f>
        <v>Carrick-on-Shannon</v>
      </c>
      <c r="E1928" s="4">
        <v>28074</v>
      </c>
      <c r="F1928" s="5">
        <v>1303</v>
      </c>
      <c r="G1928" t="b">
        <f>COUNTIF(B:B,B1928)&gt;1</f>
        <v>0</v>
      </c>
      <c r="H1928" s="43" t="s">
        <v>981</v>
      </c>
      <c r="I1928" s="43" t="b">
        <f>COUNTIF(E:E,E1928)&gt;1</f>
        <v>0</v>
      </c>
    </row>
    <row r="1929" spans="1:9" x14ac:dyDescent="0.2">
      <c r="A1929" s="2" t="s">
        <v>10</v>
      </c>
      <c r="B1929" s="3" t="s">
        <v>1964</v>
      </c>
      <c r="C1929" s="4" t="s">
        <v>1899</v>
      </c>
      <c r="D1929" s="4" t="str">
        <f>VLOOKUP(B1929,'local electoral areas'!AC:AD,2,FALSE)</f>
        <v>Manorhamilton</v>
      </c>
      <c r="E1929" s="4">
        <v>28053</v>
      </c>
      <c r="F1929" s="5">
        <v>183</v>
      </c>
      <c r="G1929" t="b">
        <f>COUNTIF(B:B,B1929)&gt;1</f>
        <v>0</v>
      </c>
      <c r="H1929" s="43" t="s">
        <v>981</v>
      </c>
      <c r="I1929" s="43" t="b">
        <f>COUNTIF(E:E,E1929)&gt;1</f>
        <v>0</v>
      </c>
    </row>
    <row r="1930" spans="1:9" x14ac:dyDescent="0.2">
      <c r="A1930" s="2" t="s">
        <v>10</v>
      </c>
      <c r="B1930" s="3" t="s">
        <v>1965</v>
      </c>
      <c r="C1930" s="4" t="s">
        <v>1899</v>
      </c>
      <c r="D1930" s="4" t="str">
        <f>VLOOKUP(B1930,'local electoral areas'!AC:AD,2,FALSE)</f>
        <v>Ballinamore</v>
      </c>
      <c r="E1930" s="4">
        <v>28009</v>
      </c>
      <c r="F1930" s="5">
        <v>297</v>
      </c>
      <c r="G1930" t="b">
        <f>COUNTIF(B:B,B1930)&gt;1</f>
        <v>0</v>
      </c>
      <c r="H1930" s="43" t="s">
        <v>981</v>
      </c>
      <c r="I1930" s="43" t="b">
        <f>COUNTIF(E:E,E1930)&gt;1</f>
        <v>0</v>
      </c>
    </row>
    <row r="1931" spans="1:9" x14ac:dyDescent="0.2">
      <c r="A1931" s="2" t="s">
        <v>10</v>
      </c>
      <c r="B1931" s="3" t="s">
        <v>1966</v>
      </c>
      <c r="C1931" s="4" t="s">
        <v>1899</v>
      </c>
      <c r="D1931" s="4" t="str">
        <f>VLOOKUP(B1931,'local electoral areas'!AC:AD,2,FALSE)</f>
        <v>Ballinamore</v>
      </c>
      <c r="E1931" s="4">
        <v>28010</v>
      </c>
      <c r="F1931" s="5">
        <v>98</v>
      </c>
      <c r="G1931" t="b">
        <f>COUNTIF(B:B,B1931)&gt;1</f>
        <v>0</v>
      </c>
      <c r="H1931" s="43" t="s">
        <v>981</v>
      </c>
      <c r="I1931" s="43" t="b">
        <f>COUNTIF(E:E,E1931)&gt;1</f>
        <v>0</v>
      </c>
    </row>
    <row r="1932" spans="1:9" x14ac:dyDescent="0.2">
      <c r="A1932" s="2" t="s">
        <v>10</v>
      </c>
      <c r="B1932" s="3" t="s">
        <v>1967</v>
      </c>
      <c r="C1932" s="4" t="s">
        <v>1899</v>
      </c>
      <c r="D1932" s="4" t="str">
        <f>VLOOKUP(B1932,'local electoral areas'!AC:AD,2,FALSE)</f>
        <v>Carrick-on-Shannon</v>
      </c>
      <c r="E1932" s="4">
        <v>28075</v>
      </c>
      <c r="F1932" s="5">
        <v>459</v>
      </c>
      <c r="G1932" t="b">
        <f>COUNTIF(B:B,B1932)&gt;1</f>
        <v>0</v>
      </c>
      <c r="H1932" s="43" t="s">
        <v>981</v>
      </c>
      <c r="I1932" s="43" t="b">
        <f>COUNTIF(E:E,E1932)&gt;1</f>
        <v>0</v>
      </c>
    </row>
    <row r="1933" spans="1:9" x14ac:dyDescent="0.2">
      <c r="A1933" s="2" t="s">
        <v>10</v>
      </c>
      <c r="B1933" s="3" t="s">
        <v>69</v>
      </c>
      <c r="C1933" s="4" t="s">
        <v>1899</v>
      </c>
      <c r="D1933" s="4" t="str">
        <f>VLOOKUP(B1933,'local electoral areas'!AC:AD,2,FALSE)</f>
        <v>Ballinamore</v>
      </c>
      <c r="E1933" s="4">
        <v>28076</v>
      </c>
      <c r="F1933" s="5">
        <v>250</v>
      </c>
      <c r="G1933" t="b">
        <f>COUNTIF(B:B,B1933)&gt;1</f>
        <v>1</v>
      </c>
      <c r="H1933" s="43" t="s">
        <v>981</v>
      </c>
      <c r="I1933" s="43" t="b">
        <f>COUNTIF(E:E,E1933)&gt;1</f>
        <v>0</v>
      </c>
    </row>
    <row r="1934" spans="1:9" x14ac:dyDescent="0.2">
      <c r="A1934" s="2" t="s">
        <v>10</v>
      </c>
      <c r="B1934" s="3" t="s">
        <v>1968</v>
      </c>
      <c r="C1934" s="4" t="s">
        <v>1899</v>
      </c>
      <c r="D1934" s="4" t="str">
        <f>VLOOKUP(B1934,'local electoral areas'!AC:AD,2,FALSE)</f>
        <v>Carrick-on-Shannon</v>
      </c>
      <c r="E1934" s="4">
        <v>28077</v>
      </c>
      <c r="F1934" s="5">
        <v>821</v>
      </c>
      <c r="G1934" t="b">
        <f>COUNTIF(B:B,B1934)&gt;1</f>
        <v>1</v>
      </c>
      <c r="H1934" s="43" t="s">
        <v>981</v>
      </c>
      <c r="I1934" s="43" t="b">
        <f>COUNTIF(E:E,E1934)&gt;1</f>
        <v>0</v>
      </c>
    </row>
    <row r="1935" spans="1:9" x14ac:dyDescent="0.2">
      <c r="A1935" s="2" t="s">
        <v>10</v>
      </c>
      <c r="B1935" s="3" t="s">
        <v>1969</v>
      </c>
      <c r="C1935" s="4" t="s">
        <v>1899</v>
      </c>
      <c r="D1935" s="4" t="str">
        <f>VLOOKUP(B1935,'local electoral areas'!AC:AD,2,FALSE)</f>
        <v>Ballinamore</v>
      </c>
      <c r="E1935" s="4">
        <v>28078</v>
      </c>
      <c r="F1935" s="5">
        <v>277</v>
      </c>
      <c r="G1935" t="b">
        <f>COUNTIF(B:B,B1935)&gt;1</f>
        <v>0</v>
      </c>
      <c r="H1935" s="43" t="s">
        <v>981</v>
      </c>
      <c r="I1935" s="43" t="b">
        <f>COUNTIF(E:E,E1935)&gt;1</f>
        <v>0</v>
      </c>
    </row>
    <row r="1936" spans="1:9" x14ac:dyDescent="0.2">
      <c r="A1936" s="2" t="s">
        <v>10</v>
      </c>
      <c r="B1936" s="3" t="s">
        <v>1970</v>
      </c>
      <c r="C1936" s="4" t="s">
        <v>1899</v>
      </c>
      <c r="D1936" s="4" t="str">
        <f>VLOOKUP(B1936,'local electoral areas'!AC:AD,2,FALSE)</f>
        <v>Manorhamilton</v>
      </c>
      <c r="E1936" s="4">
        <v>28054</v>
      </c>
      <c r="F1936" s="5">
        <v>400</v>
      </c>
      <c r="G1936" t="b">
        <f>COUNTIF(B:B,B1936)&gt;1</f>
        <v>0</v>
      </c>
      <c r="H1936" s="43" t="s">
        <v>981</v>
      </c>
      <c r="I1936" s="43" t="b">
        <f>COUNTIF(E:E,E1936)&gt;1</f>
        <v>0</v>
      </c>
    </row>
    <row r="1937" spans="1:9" x14ac:dyDescent="0.2">
      <c r="A1937" s="2" t="s">
        <v>10</v>
      </c>
      <c r="B1937" s="3" t="s">
        <v>1971</v>
      </c>
      <c r="C1937" s="4" t="s">
        <v>1899</v>
      </c>
      <c r="D1937" s="4" t="str">
        <f>VLOOKUP(B1937,'local electoral areas'!AC:AD,2,FALSE)</f>
        <v>Manorhamilton</v>
      </c>
      <c r="E1937" s="4">
        <v>28055</v>
      </c>
      <c r="F1937" s="5">
        <v>128</v>
      </c>
      <c r="G1937" t="b">
        <f>COUNTIF(B:B,B1937)&gt;1</f>
        <v>0</v>
      </c>
      <c r="H1937" s="43" t="s">
        <v>981</v>
      </c>
      <c r="I1937" s="43" t="b">
        <f>COUNTIF(E:E,E1937)&gt;1</f>
        <v>0</v>
      </c>
    </row>
    <row r="1938" spans="1:9" x14ac:dyDescent="0.2">
      <c r="A1938" s="2" t="s">
        <v>10</v>
      </c>
      <c r="B1938" s="3" t="s">
        <v>1972</v>
      </c>
      <c r="C1938" s="4" t="s">
        <v>1899</v>
      </c>
      <c r="D1938" s="4" t="str">
        <f>VLOOKUP(B1938,'local electoral areas'!AC:AD,2,FALSE)</f>
        <v>Manorhamilton</v>
      </c>
      <c r="E1938" s="4">
        <v>28033</v>
      </c>
      <c r="F1938" s="5">
        <v>757</v>
      </c>
      <c r="G1938" t="b">
        <f>COUNTIF(B:B,B1938)&gt;1</f>
        <v>1</v>
      </c>
      <c r="H1938" s="43" t="s">
        <v>981</v>
      </c>
      <c r="I1938" s="43" t="b">
        <f>COUNTIF(E:E,E1938)&gt;1</f>
        <v>0</v>
      </c>
    </row>
    <row r="1939" spans="1:9" x14ac:dyDescent="0.2">
      <c r="A1939" s="2" t="s">
        <v>10</v>
      </c>
      <c r="B1939" s="3" t="s">
        <v>1973</v>
      </c>
      <c r="C1939" s="4" t="s">
        <v>1899</v>
      </c>
      <c r="D1939" s="4" t="str">
        <f>VLOOKUP(B1939,'local electoral areas'!AC:AD,2,FALSE)</f>
        <v>Ballinamore</v>
      </c>
      <c r="E1939" s="4">
        <v>28026</v>
      </c>
      <c r="F1939" s="5">
        <v>236</v>
      </c>
      <c r="G1939" t="b">
        <f>COUNTIF(B:B,B1939)&gt;1</f>
        <v>0</v>
      </c>
      <c r="H1939" s="43" t="s">
        <v>981</v>
      </c>
      <c r="I1939" s="43" t="b">
        <f>COUNTIF(E:E,E1939)&gt;1</f>
        <v>0</v>
      </c>
    </row>
    <row r="1940" spans="1:9" x14ac:dyDescent="0.2">
      <c r="A1940" s="2" t="s">
        <v>10</v>
      </c>
      <c r="B1940" s="3" t="s">
        <v>1974</v>
      </c>
      <c r="C1940" s="4" t="s">
        <v>1975</v>
      </c>
      <c r="D1940" s="4" t="str">
        <f>VLOOKUP(B1940,'local electoral areas'!AG:AH,2,FALSE)</f>
        <v>Cappamore – Kilmallock</v>
      </c>
      <c r="E1940" s="4">
        <v>21049</v>
      </c>
      <c r="F1940" s="5">
        <v>1358</v>
      </c>
      <c r="G1940" t="b">
        <f>COUNTIF(B:B,B1940)&gt;1</f>
        <v>1</v>
      </c>
      <c r="H1940" s="43" t="s">
        <v>1976</v>
      </c>
      <c r="I1940" s="43" t="b">
        <f>COUNTIF(E:E,E1940)&gt;1</f>
        <v>0</v>
      </c>
    </row>
    <row r="1941" spans="1:9" x14ac:dyDescent="0.2">
      <c r="A1941" s="2" t="s">
        <v>10</v>
      </c>
      <c r="B1941" s="3" t="s">
        <v>1977</v>
      </c>
      <c r="C1941" s="4" t="s">
        <v>1975</v>
      </c>
      <c r="D1941" s="4" t="str">
        <f>VLOOKUP(B1941,'local electoral areas'!AG:AH,2,FALSE)</f>
        <v>Adare – Rathkeale</v>
      </c>
      <c r="E1941" s="4">
        <v>21050</v>
      </c>
      <c r="F1941" s="5">
        <v>1671</v>
      </c>
      <c r="G1941" t="b">
        <f>COUNTIF(B:B,B1941)&gt;1</f>
        <v>1</v>
      </c>
      <c r="H1941" s="43" t="s">
        <v>1976</v>
      </c>
      <c r="I1941" s="43" t="b">
        <f>COUNTIF(E:E,E1941)&gt;1</f>
        <v>0</v>
      </c>
    </row>
    <row r="1942" spans="1:9" x14ac:dyDescent="0.2">
      <c r="A1942" s="2" t="s">
        <v>10</v>
      </c>
      <c r="B1942" s="3" t="s">
        <v>1978</v>
      </c>
      <c r="C1942" s="4" t="s">
        <v>1975</v>
      </c>
      <c r="D1942" s="4" t="str">
        <f>VLOOKUP(B1942,'local electoral areas'!AG:AH,2,FALSE)</f>
        <v>Cappamore – Kilmallock</v>
      </c>
      <c r="E1942" s="4">
        <v>21054</v>
      </c>
      <c r="F1942" s="5">
        <v>579</v>
      </c>
      <c r="G1942" t="b">
        <f>COUNTIF(B:B,B1942)&gt;1</f>
        <v>0</v>
      </c>
      <c r="H1942" s="43" t="s">
        <v>1976</v>
      </c>
      <c r="I1942" s="43" t="b">
        <f>COUNTIF(E:E,E1942)&gt;1</f>
        <v>0</v>
      </c>
    </row>
    <row r="1943" spans="1:9" x14ac:dyDescent="0.2">
      <c r="A1943" s="2" t="s">
        <v>10</v>
      </c>
      <c r="B1943" s="3" t="s">
        <v>1979</v>
      </c>
      <c r="C1943" s="4" t="s">
        <v>1975</v>
      </c>
      <c r="D1943" s="4" t="str">
        <f>VLOOKUP(B1943,'local electoral areas'!AG:AH,2,FALSE)</f>
        <v>Cappamore – Kilmallock</v>
      </c>
      <c r="E1943" s="4">
        <v>21055</v>
      </c>
      <c r="F1943" s="5">
        <v>2312</v>
      </c>
      <c r="G1943" t="b">
        <f>COUNTIF(B:B,B1943)&gt;1</f>
        <v>0</v>
      </c>
      <c r="H1943" s="43" t="s">
        <v>1976</v>
      </c>
      <c r="I1943" s="43" t="b">
        <f>COUNTIF(E:E,E1943)&gt;1</f>
        <v>0</v>
      </c>
    </row>
    <row r="1944" spans="1:9" x14ac:dyDescent="0.2">
      <c r="A1944" s="2" t="s">
        <v>10</v>
      </c>
      <c r="B1944" s="3" t="s">
        <v>1845</v>
      </c>
      <c r="C1944" s="4" t="s">
        <v>1975</v>
      </c>
      <c r="D1944" s="4" t="str">
        <f>VLOOKUP(B1944,'local electoral areas'!AG:AH,2,FALSE)</f>
        <v>Cappamore – Kilmallock</v>
      </c>
      <c r="E1944" s="4">
        <v>21061</v>
      </c>
      <c r="F1944" s="5">
        <v>1067</v>
      </c>
      <c r="G1944" t="b">
        <f>COUNTIF(B:B,B1944)&gt;1</f>
        <v>1</v>
      </c>
      <c r="H1944" s="43" t="s">
        <v>1976</v>
      </c>
      <c r="I1944" s="43" t="b">
        <f>COUNTIF(E:E,E1944)&gt;1</f>
        <v>0</v>
      </c>
    </row>
    <row r="1945" spans="1:9" x14ac:dyDescent="0.2">
      <c r="A1945" s="2" t="s">
        <v>10</v>
      </c>
      <c r="B1945" s="3" t="s">
        <v>1980</v>
      </c>
      <c r="C1945" s="4" t="s">
        <v>1975</v>
      </c>
      <c r="D1945" s="4" t="str">
        <f>VLOOKUP(B1945,'local electoral areas'!AG:AH,2,FALSE)</f>
        <v>Cappamore – Kilmallock</v>
      </c>
      <c r="E1945" s="4">
        <v>21063</v>
      </c>
      <c r="F1945" s="5">
        <v>1246</v>
      </c>
      <c r="G1945" t="b">
        <f>COUNTIF(B:B,B1945)&gt;1</f>
        <v>0</v>
      </c>
      <c r="H1945" s="43" t="s">
        <v>1976</v>
      </c>
      <c r="I1945" s="43" t="b">
        <f>COUNTIF(E:E,E1945)&gt;1</f>
        <v>0</v>
      </c>
    </row>
    <row r="1946" spans="1:9" x14ac:dyDescent="0.2">
      <c r="A1946" s="2" t="s">
        <v>10</v>
      </c>
      <c r="B1946" s="3" t="s">
        <v>1981</v>
      </c>
      <c r="C1946" s="4" t="s">
        <v>1975</v>
      </c>
      <c r="D1946" s="4" t="str">
        <f>VLOOKUP(B1946,'local electoral areas'!AG:AH,2,FALSE)</f>
        <v>Newcastle West</v>
      </c>
      <c r="E1946" s="4">
        <v>21078</v>
      </c>
      <c r="F1946" s="5">
        <v>2597</v>
      </c>
      <c r="G1946" t="b">
        <f>COUNTIF(B:B,B1946)&gt;1</f>
        <v>0</v>
      </c>
      <c r="H1946" s="43" t="s">
        <v>1982</v>
      </c>
      <c r="I1946" s="43" t="b">
        <f>COUNTIF(E:E,E1946)&gt;1</f>
        <v>0</v>
      </c>
    </row>
    <row r="1947" spans="1:9" x14ac:dyDescent="0.2">
      <c r="A1947" s="2" t="s">
        <v>10</v>
      </c>
      <c r="B1947" s="3" t="s">
        <v>1388</v>
      </c>
      <c r="C1947" s="4" t="s">
        <v>1975</v>
      </c>
      <c r="D1947" s="4" t="str">
        <f>VLOOKUP(B1947,'local electoral areas'!AG:AH,2,FALSE)</f>
        <v>Adare – Rathkeale</v>
      </c>
      <c r="E1947" s="4">
        <v>21001</v>
      </c>
      <c r="F1947" s="5">
        <v>393</v>
      </c>
      <c r="G1947" t="b">
        <f>COUNTIF(B:B,B1947)&gt;1</f>
        <v>1</v>
      </c>
      <c r="H1947" s="43" t="s">
        <v>1982</v>
      </c>
      <c r="I1947" s="43" t="b">
        <f>COUNTIF(E:E,E1947)&gt;1</f>
        <v>0</v>
      </c>
    </row>
    <row r="1948" spans="1:9" x14ac:dyDescent="0.2">
      <c r="A1948" s="2" t="s">
        <v>10</v>
      </c>
      <c r="B1948" s="3" t="s">
        <v>1983</v>
      </c>
      <c r="C1948" s="4" t="s">
        <v>1975</v>
      </c>
      <c r="D1948" s="4" t="str">
        <f>VLOOKUP(B1948,'local electoral areas'!AG:AH,2,FALSE)</f>
        <v>Adare – Rathkeale</v>
      </c>
      <c r="E1948" s="4">
        <v>21002</v>
      </c>
      <c r="F1948" s="5">
        <v>613</v>
      </c>
      <c r="G1948" t="b">
        <f>COUNTIF(B:B,B1948)&gt;1</f>
        <v>0</v>
      </c>
      <c r="H1948" s="43" t="s">
        <v>1982</v>
      </c>
      <c r="I1948" s="43" t="b">
        <f>COUNTIF(E:E,E1948)&gt;1</f>
        <v>0</v>
      </c>
    </row>
    <row r="1949" spans="1:9" x14ac:dyDescent="0.2">
      <c r="A1949" s="2" t="s">
        <v>10</v>
      </c>
      <c r="B1949" s="3" t="s">
        <v>1984</v>
      </c>
      <c r="C1949" s="4" t="s">
        <v>1975</v>
      </c>
      <c r="D1949" s="4" t="str">
        <f>VLOOKUP(B1949,'local electoral areas'!AG:AH,2,FALSE)</f>
        <v>Adare – Rathkeale</v>
      </c>
      <c r="E1949" s="4">
        <v>21003</v>
      </c>
      <c r="F1949" s="5">
        <v>2191</v>
      </c>
      <c r="G1949" t="b">
        <f>COUNTIF(B:B,B1949)&gt;1</f>
        <v>0</v>
      </c>
      <c r="H1949" s="43" t="s">
        <v>1982</v>
      </c>
      <c r="I1949" s="43" t="b">
        <f>COUNTIF(E:E,E1949)&gt;1</f>
        <v>0</v>
      </c>
    </row>
    <row r="1950" spans="1:9" x14ac:dyDescent="0.2">
      <c r="A1950" s="2" t="s">
        <v>10</v>
      </c>
      <c r="B1950" s="3" t="s">
        <v>1985</v>
      </c>
      <c r="C1950" s="4" t="s">
        <v>1975</v>
      </c>
      <c r="D1950" s="4" t="str">
        <f>VLOOKUP(B1950,'local electoral areas'!AG:AH,2,FALSE)</f>
        <v>Cappamore – Kilmallock</v>
      </c>
      <c r="E1950" s="4">
        <v>21069</v>
      </c>
      <c r="F1950" s="5">
        <v>335</v>
      </c>
      <c r="G1950" t="b">
        <f>COUNTIF(B:B,B1950)&gt;1</f>
        <v>0</v>
      </c>
      <c r="H1950" s="43" t="s">
        <v>1982</v>
      </c>
      <c r="I1950" s="43" t="b">
        <f>COUNTIF(E:E,E1950)&gt;1</f>
        <v>0</v>
      </c>
    </row>
    <row r="1951" spans="1:9" x14ac:dyDescent="0.2">
      <c r="A1951" s="2" t="s">
        <v>10</v>
      </c>
      <c r="B1951" s="3" t="s">
        <v>457</v>
      </c>
      <c r="C1951" s="4" t="s">
        <v>1975</v>
      </c>
      <c r="D1951" s="4" t="str">
        <f>VLOOKUP(B1951,'local electoral areas'!AG:AH,2,FALSE)</f>
        <v>Newcastle West</v>
      </c>
      <c r="E1951" s="4">
        <v>21079</v>
      </c>
      <c r="F1951" s="5">
        <v>1036</v>
      </c>
      <c r="G1951" t="b">
        <f>COUNTIF(B:B,B1951)&gt;1</f>
        <v>1</v>
      </c>
      <c r="H1951" s="43" t="s">
        <v>1982</v>
      </c>
      <c r="I1951" s="43" t="b">
        <f>COUNTIF(E:E,E1951)&gt;1</f>
        <v>0</v>
      </c>
    </row>
    <row r="1952" spans="1:9" x14ac:dyDescent="0.2">
      <c r="A1952" s="2" t="s">
        <v>10</v>
      </c>
      <c r="B1952" s="3" t="s">
        <v>1986</v>
      </c>
      <c r="C1952" s="4" t="s">
        <v>1975</v>
      </c>
      <c r="D1952" s="4" t="str">
        <f>VLOOKUP(B1952,'local electoral areas'!AG:AH,2,FALSE)</f>
        <v>Cappamore – Kilmallock</v>
      </c>
      <c r="E1952" s="4">
        <v>21025</v>
      </c>
      <c r="F1952" s="5">
        <v>364</v>
      </c>
      <c r="G1952" t="b">
        <f>COUNTIF(B:B,B1952)&gt;1</f>
        <v>0</v>
      </c>
      <c r="H1952" s="43" t="s">
        <v>1982</v>
      </c>
      <c r="I1952" s="43" t="b">
        <f>COUNTIF(E:E,E1952)&gt;1</f>
        <v>0</v>
      </c>
    </row>
    <row r="1953" spans="1:9" x14ac:dyDescent="0.2">
      <c r="A1953" s="2" t="s">
        <v>10</v>
      </c>
      <c r="B1953" s="3" t="s">
        <v>1987</v>
      </c>
      <c r="C1953" s="4" t="s">
        <v>1975</v>
      </c>
      <c r="D1953" s="4" t="str">
        <f>VLOOKUP(B1953,'local electoral areas'!AG:AH,2,FALSE)</f>
        <v>Adare – Rathkeale</v>
      </c>
      <c r="E1953" s="4">
        <v>21107</v>
      </c>
      <c r="F1953" s="5">
        <v>639</v>
      </c>
      <c r="G1953" t="b">
        <f>COUNTIF(B:B,B1953)&gt;1</f>
        <v>0</v>
      </c>
      <c r="H1953" s="43" t="s">
        <v>1982</v>
      </c>
      <c r="I1953" s="43" t="b">
        <f>COUNTIF(E:E,E1953)&gt;1</f>
        <v>0</v>
      </c>
    </row>
    <row r="1954" spans="1:9" x14ac:dyDescent="0.2">
      <c r="A1954" s="2" t="s">
        <v>10</v>
      </c>
      <c r="B1954" s="3" t="s">
        <v>1988</v>
      </c>
      <c r="C1954" s="4" t="s">
        <v>1975</v>
      </c>
      <c r="D1954" s="4" t="str">
        <f>VLOOKUP(B1954,'local electoral areas'!AG:AH,2,FALSE)</f>
        <v>Adare – Rathkeale</v>
      </c>
      <c r="E1954" s="4">
        <v>21108</v>
      </c>
      <c r="F1954" s="5">
        <v>1222</v>
      </c>
      <c r="G1954" t="b">
        <f>COUNTIF(B:B,B1954)&gt;1</f>
        <v>0</v>
      </c>
      <c r="H1954" s="43" t="s">
        <v>1982</v>
      </c>
      <c r="I1954" s="43" t="b">
        <f>COUNTIF(E:E,E1954)&gt;1</f>
        <v>0</v>
      </c>
    </row>
    <row r="1955" spans="1:9" x14ac:dyDescent="0.2">
      <c r="A1955" s="2" t="s">
        <v>10</v>
      </c>
      <c r="B1955" s="3" t="s">
        <v>1989</v>
      </c>
      <c r="C1955" s="4" t="s">
        <v>1975</v>
      </c>
      <c r="D1955" s="4" t="str">
        <f>VLOOKUP(B1955,'local electoral areas'!AG:AH,2,FALSE)</f>
        <v>Cappamore – Kilmallock</v>
      </c>
      <c r="E1955" s="4">
        <v>21026</v>
      </c>
      <c r="F1955" s="5">
        <v>409</v>
      </c>
      <c r="G1955" t="b">
        <f>COUNTIF(B:B,B1955)&gt;1</f>
        <v>0</v>
      </c>
      <c r="H1955" s="43" t="s">
        <v>1982</v>
      </c>
      <c r="I1955" s="43" t="b">
        <f>COUNTIF(E:E,E1955)&gt;1</f>
        <v>0</v>
      </c>
    </row>
    <row r="1956" spans="1:9" x14ac:dyDescent="0.2">
      <c r="A1956" s="2" t="s">
        <v>10</v>
      </c>
      <c r="B1956" s="3" t="s">
        <v>1990</v>
      </c>
      <c r="C1956" s="4" t="s">
        <v>1975</v>
      </c>
      <c r="D1956" s="4" t="str">
        <f>VLOOKUP(B1956,'local electoral areas'!AG:AH,2,FALSE)</f>
        <v>Adare – Rathkeale</v>
      </c>
      <c r="E1956" s="4">
        <v>21109</v>
      </c>
      <c r="F1956" s="5">
        <v>256</v>
      </c>
      <c r="G1956" t="b">
        <f>COUNTIF(B:B,B1956)&gt;1</f>
        <v>0</v>
      </c>
      <c r="H1956" s="43" t="s">
        <v>1982</v>
      </c>
      <c r="I1956" s="43" t="b">
        <f>COUNTIF(E:E,E1956)&gt;1</f>
        <v>0</v>
      </c>
    </row>
    <row r="1957" spans="1:9" x14ac:dyDescent="0.2">
      <c r="A1957" s="2" t="s">
        <v>10</v>
      </c>
      <c r="B1957" s="3" t="s">
        <v>1991</v>
      </c>
      <c r="C1957" s="4" t="s">
        <v>1975</v>
      </c>
      <c r="D1957" s="4" t="str">
        <f>VLOOKUP(B1957,'local electoral areas'!AG:AH,2,FALSE)</f>
        <v>Adare – Rathkeale</v>
      </c>
      <c r="E1957" s="4">
        <v>21004</v>
      </c>
      <c r="F1957" s="5">
        <v>952</v>
      </c>
      <c r="G1957" t="b">
        <f>COUNTIF(B:B,B1957)&gt;1</f>
        <v>1</v>
      </c>
      <c r="H1957" s="43" t="s">
        <v>1982</v>
      </c>
      <c r="I1957" s="43" t="b">
        <f>COUNTIF(E:E,E1957)&gt;1</f>
        <v>0</v>
      </c>
    </row>
    <row r="1958" spans="1:9" x14ac:dyDescent="0.2">
      <c r="A1958" s="2" t="s">
        <v>10</v>
      </c>
      <c r="B1958" s="3" t="s">
        <v>1992</v>
      </c>
      <c r="C1958" s="4" t="s">
        <v>1975</v>
      </c>
      <c r="D1958" s="4" t="str">
        <f>VLOOKUP(B1958,'local electoral areas'!AG:AH,2,FALSE)</f>
        <v>Newcastle West</v>
      </c>
      <c r="E1958" s="4">
        <v>21080</v>
      </c>
      <c r="F1958" s="5">
        <v>372</v>
      </c>
      <c r="G1958" t="b">
        <f>COUNTIF(B:B,B1958)&gt;1</f>
        <v>1</v>
      </c>
      <c r="H1958" s="43" t="s">
        <v>1982</v>
      </c>
      <c r="I1958" s="43" t="b">
        <f>COUNTIF(E:E,E1958)&gt;1</f>
        <v>0</v>
      </c>
    </row>
    <row r="1959" spans="1:9" x14ac:dyDescent="0.2">
      <c r="A1959" s="2" t="s">
        <v>10</v>
      </c>
      <c r="B1959" s="3" t="s">
        <v>1993</v>
      </c>
      <c r="C1959" s="4" t="s">
        <v>1975</v>
      </c>
      <c r="D1959" s="4" t="str">
        <f>VLOOKUP(B1959,'local electoral areas'!AG:AH,2,FALSE)</f>
        <v>Newcastle West</v>
      </c>
      <c r="E1959" s="4">
        <v>21005</v>
      </c>
      <c r="F1959" s="5">
        <v>514</v>
      </c>
      <c r="G1959" t="b">
        <f>COUNTIF(B:B,B1959)&gt;1</f>
        <v>0</v>
      </c>
      <c r="H1959" s="43" t="s">
        <v>1982</v>
      </c>
      <c r="I1959" s="43" t="b">
        <f>COUNTIF(E:E,E1959)&gt;1</f>
        <v>0</v>
      </c>
    </row>
    <row r="1960" spans="1:9" x14ac:dyDescent="0.2">
      <c r="A1960" s="2" t="s">
        <v>10</v>
      </c>
      <c r="B1960" s="3" t="s">
        <v>1994</v>
      </c>
      <c r="C1960" s="4" t="s">
        <v>1975</v>
      </c>
      <c r="D1960" s="4" t="str">
        <f>VLOOKUP(B1960,'local electoral areas'!AG:AH,2,FALSE)</f>
        <v>Adare – Rathkeale</v>
      </c>
      <c r="E1960" s="4">
        <v>21110</v>
      </c>
      <c r="F1960" s="5">
        <v>425</v>
      </c>
      <c r="G1960" t="b">
        <f>COUNTIF(B:B,B1960)&gt;1</f>
        <v>0</v>
      </c>
      <c r="H1960" s="43" t="s">
        <v>1982</v>
      </c>
      <c r="I1960" s="43" t="b">
        <f>COUNTIF(E:E,E1960)&gt;1</f>
        <v>0</v>
      </c>
    </row>
    <row r="1961" spans="1:9" x14ac:dyDescent="0.2">
      <c r="A1961" s="2" t="s">
        <v>10</v>
      </c>
      <c r="B1961" s="3" t="s">
        <v>1995</v>
      </c>
      <c r="C1961" s="4" t="s">
        <v>1975</v>
      </c>
      <c r="D1961" s="4" t="str">
        <f>VLOOKUP(B1961,'local electoral areas'!AG:AH,2,FALSE)</f>
        <v>Adare – Rathkeale</v>
      </c>
      <c r="E1961" s="4">
        <v>21006</v>
      </c>
      <c r="F1961" s="5">
        <v>300</v>
      </c>
      <c r="G1961" t="b">
        <f>COUNTIF(B:B,B1961)&gt;1</f>
        <v>0</v>
      </c>
      <c r="H1961" s="43" t="s">
        <v>1982</v>
      </c>
      <c r="I1961" s="43" t="b">
        <f>COUNTIF(E:E,E1961)&gt;1</f>
        <v>0</v>
      </c>
    </row>
    <row r="1962" spans="1:9" x14ac:dyDescent="0.2">
      <c r="A1962" s="2" t="s">
        <v>10</v>
      </c>
      <c r="B1962" s="3" t="s">
        <v>1996</v>
      </c>
      <c r="C1962" s="4" t="s">
        <v>1975</v>
      </c>
      <c r="D1962" s="4" t="str">
        <f>VLOOKUP(B1962,'local electoral areas'!AG:AH,2,FALSE)</f>
        <v>Cappamore – Kilmallock</v>
      </c>
      <c r="E1962" s="4">
        <v>21070</v>
      </c>
      <c r="F1962" s="5">
        <v>652</v>
      </c>
      <c r="G1962" t="b">
        <f>COUNTIF(B:B,B1962)&gt;1</f>
        <v>0</v>
      </c>
      <c r="H1962" s="43" t="s">
        <v>1982</v>
      </c>
      <c r="I1962" s="43" t="b">
        <f>COUNTIF(E:E,E1962)&gt;1</f>
        <v>0</v>
      </c>
    </row>
    <row r="1963" spans="1:9" x14ac:dyDescent="0.2">
      <c r="A1963" s="2" t="s">
        <v>10</v>
      </c>
      <c r="B1963" s="3" t="s">
        <v>1997</v>
      </c>
      <c r="C1963" s="4" t="s">
        <v>1975</v>
      </c>
      <c r="D1963" s="4" t="str">
        <f>VLOOKUP(B1963,'local electoral areas'!AG:AH,2,FALSE)</f>
        <v>Cappamore – Kilmallock</v>
      </c>
      <c r="E1963" s="4">
        <v>21027</v>
      </c>
      <c r="F1963" s="5">
        <v>471</v>
      </c>
      <c r="G1963" t="b">
        <f>COUNTIF(B:B,B1963)&gt;1</f>
        <v>0</v>
      </c>
      <c r="H1963" s="43" t="s">
        <v>1982</v>
      </c>
      <c r="I1963" s="43" t="b">
        <f>COUNTIF(E:E,E1963)&gt;1</f>
        <v>0</v>
      </c>
    </row>
    <row r="1964" spans="1:9" x14ac:dyDescent="0.2">
      <c r="A1964" s="2" t="s">
        <v>10</v>
      </c>
      <c r="B1964" s="3" t="s">
        <v>1998</v>
      </c>
      <c r="C1964" s="4" t="s">
        <v>1975</v>
      </c>
      <c r="D1964" s="4" t="str">
        <f>VLOOKUP(B1964,'local electoral areas'!AG:AH,2,FALSE)</f>
        <v>Adare – Rathkeale</v>
      </c>
      <c r="E1964" s="4">
        <v>21007</v>
      </c>
      <c r="F1964" s="5">
        <v>338</v>
      </c>
      <c r="G1964" t="b">
        <f>COUNTIF(B:B,B1964)&gt;1</f>
        <v>0</v>
      </c>
      <c r="H1964" s="43" t="s">
        <v>1982</v>
      </c>
      <c r="I1964" s="43" t="b">
        <f>COUNTIF(E:E,E1964)&gt;1</f>
        <v>0</v>
      </c>
    </row>
    <row r="1965" spans="1:9" x14ac:dyDescent="0.2">
      <c r="A1965" s="2" t="s">
        <v>10</v>
      </c>
      <c r="B1965" s="3" t="s">
        <v>1999</v>
      </c>
      <c r="C1965" s="4" t="s">
        <v>1975</v>
      </c>
      <c r="D1965" s="4" t="str">
        <f>VLOOKUP(B1965,'local electoral areas'!AG:AH,2,FALSE)</f>
        <v>Adare – Rathkeale</v>
      </c>
      <c r="E1965" s="4">
        <v>21111</v>
      </c>
      <c r="F1965" s="5">
        <v>941</v>
      </c>
      <c r="G1965" t="b">
        <f>COUNTIF(B:B,B1965)&gt;1</f>
        <v>0</v>
      </c>
      <c r="H1965" s="43" t="s">
        <v>1982</v>
      </c>
      <c r="I1965" s="43" t="b">
        <f>COUNTIF(E:E,E1965)&gt;1</f>
        <v>0</v>
      </c>
    </row>
    <row r="1966" spans="1:9" x14ac:dyDescent="0.2">
      <c r="A1966" s="2" t="s">
        <v>10</v>
      </c>
      <c r="B1966" s="3" t="s">
        <v>490</v>
      </c>
      <c r="C1966" s="4" t="s">
        <v>1975</v>
      </c>
      <c r="D1966" s="4" t="str">
        <f>VLOOKUP(B1966,'local electoral areas'!AG:AH,2,FALSE)</f>
        <v>Newcastle West</v>
      </c>
      <c r="E1966" s="4">
        <v>21008</v>
      </c>
      <c r="F1966" s="5">
        <v>510</v>
      </c>
      <c r="G1966" t="b">
        <f>COUNTIF(B:B,B1966)&gt;1</f>
        <v>1</v>
      </c>
      <c r="H1966" s="43" t="s">
        <v>1982</v>
      </c>
      <c r="I1966" s="43" t="b">
        <f>COUNTIF(E:E,E1966)&gt;1</f>
        <v>0</v>
      </c>
    </row>
    <row r="1967" spans="1:9" x14ac:dyDescent="0.2">
      <c r="A1967" s="2" t="s">
        <v>10</v>
      </c>
      <c r="B1967" s="3" t="s">
        <v>2000</v>
      </c>
      <c r="C1967" s="4" t="s">
        <v>1975</v>
      </c>
      <c r="D1967" s="4" t="str">
        <f>VLOOKUP(B1967,'local electoral areas'!AG:AH,2,FALSE)</f>
        <v>Newcastle West</v>
      </c>
      <c r="E1967" s="4">
        <v>21081</v>
      </c>
      <c r="F1967" s="5">
        <v>340</v>
      </c>
      <c r="G1967" t="b">
        <f>COUNTIF(B:B,B1967)&gt;1</f>
        <v>0</v>
      </c>
      <c r="H1967" s="43" t="s">
        <v>1982</v>
      </c>
      <c r="I1967" s="43" t="b">
        <f>COUNTIF(E:E,E1967)&gt;1</f>
        <v>0</v>
      </c>
    </row>
    <row r="1968" spans="1:9" x14ac:dyDescent="0.2">
      <c r="A1968" s="2" t="s">
        <v>10</v>
      </c>
      <c r="B1968" s="3" t="s">
        <v>2001</v>
      </c>
      <c r="C1968" s="4" t="s">
        <v>1975</v>
      </c>
      <c r="D1968" s="4" t="str">
        <f>VLOOKUP(B1968,'local electoral areas'!AG:AH,2,FALSE)</f>
        <v>Cappamore – Kilmallock</v>
      </c>
      <c r="E1968" s="4">
        <v>21132</v>
      </c>
      <c r="F1968" s="5">
        <v>413</v>
      </c>
      <c r="G1968" t="b">
        <f>COUNTIF(B:B,B1968)&gt;1</f>
        <v>0</v>
      </c>
      <c r="H1968" s="43" t="s">
        <v>1982</v>
      </c>
      <c r="I1968" s="43" t="b">
        <f>COUNTIF(E:E,E1968)&gt;1</f>
        <v>0</v>
      </c>
    </row>
    <row r="1969" spans="1:9" x14ac:dyDescent="0.2">
      <c r="A1969" s="2" t="s">
        <v>10</v>
      </c>
      <c r="B1969" s="3" t="s">
        <v>2002</v>
      </c>
      <c r="C1969" s="4" t="s">
        <v>1975</v>
      </c>
      <c r="D1969" s="4" t="str">
        <f>VLOOKUP(B1969,'local electoral areas'!AG:AH,2,FALSE)</f>
        <v>Newcastle West</v>
      </c>
      <c r="E1969" s="4">
        <v>21082</v>
      </c>
      <c r="F1969" s="5">
        <v>127</v>
      </c>
      <c r="G1969" t="b">
        <f>COUNTIF(B:B,B1969)&gt;1</f>
        <v>0</v>
      </c>
      <c r="H1969" s="43" t="s">
        <v>1982</v>
      </c>
      <c r="I1969" s="43" t="b">
        <f>COUNTIF(E:E,E1969)&gt;1</f>
        <v>0</v>
      </c>
    </row>
    <row r="1970" spans="1:9" x14ac:dyDescent="0.2">
      <c r="A1970" s="2" t="s">
        <v>10</v>
      </c>
      <c r="B1970" s="3" t="s">
        <v>2003</v>
      </c>
      <c r="C1970" s="4" t="s">
        <v>1975</v>
      </c>
      <c r="D1970" s="4" t="str">
        <f>VLOOKUP(B1970,'local electoral areas'!AG:AH,2,FALSE)</f>
        <v>Newcastle West</v>
      </c>
      <c r="E1970" s="4">
        <v>21083</v>
      </c>
      <c r="F1970" s="5">
        <v>985</v>
      </c>
      <c r="G1970" t="b">
        <f>COUNTIF(B:B,B1970)&gt;1</f>
        <v>0</v>
      </c>
      <c r="H1970" s="43" t="s">
        <v>1982</v>
      </c>
      <c r="I1970" s="43" t="b">
        <f>COUNTIF(E:E,E1970)&gt;1</f>
        <v>0</v>
      </c>
    </row>
    <row r="1971" spans="1:9" x14ac:dyDescent="0.2">
      <c r="A1971" s="2" t="s">
        <v>10</v>
      </c>
      <c r="B1971" s="3" t="s">
        <v>2004</v>
      </c>
      <c r="C1971" s="4" t="s">
        <v>1975</v>
      </c>
      <c r="D1971" s="4" t="str">
        <f>VLOOKUP(B1971,'local electoral areas'!AG:AH,2,FALSE)</f>
        <v>Cappamore – Kilmallock</v>
      </c>
      <c r="E1971" s="4">
        <v>21028</v>
      </c>
      <c r="F1971" s="5">
        <v>1465</v>
      </c>
      <c r="G1971" t="b">
        <f>COUNTIF(B:B,B1971)&gt;1</f>
        <v>0</v>
      </c>
      <c r="H1971" s="43" t="s">
        <v>1982</v>
      </c>
      <c r="I1971" s="43" t="b">
        <f>COUNTIF(E:E,E1971)&gt;1</f>
        <v>0</v>
      </c>
    </row>
    <row r="1972" spans="1:9" x14ac:dyDescent="0.2">
      <c r="A1972" s="2" t="s">
        <v>10</v>
      </c>
      <c r="B1972" s="3" t="s">
        <v>2005</v>
      </c>
      <c r="C1972" s="4" t="s">
        <v>1975</v>
      </c>
      <c r="D1972" s="4" t="str">
        <f>VLOOKUP(B1972,'local electoral areas'!AG:AH,2,FALSE)</f>
        <v>Cappamore – Kilmallock</v>
      </c>
      <c r="E1972" s="4">
        <v>21029</v>
      </c>
      <c r="F1972" s="5">
        <v>1221</v>
      </c>
      <c r="G1972" t="b">
        <f>COUNTIF(B:B,B1972)&gt;1</f>
        <v>0</v>
      </c>
      <c r="H1972" s="43" t="s">
        <v>1982</v>
      </c>
      <c r="I1972" s="43" t="b">
        <f>COUNTIF(E:E,E1972)&gt;1</f>
        <v>0</v>
      </c>
    </row>
    <row r="1973" spans="1:9" x14ac:dyDescent="0.2">
      <c r="A1973" s="2" t="s">
        <v>10</v>
      </c>
      <c r="B1973" s="3" t="s">
        <v>2006</v>
      </c>
      <c r="C1973" s="4" t="s">
        <v>1975</v>
      </c>
      <c r="D1973" s="4" t="str">
        <f>VLOOKUP(B1973,'local electoral areas'!AG:AH,2,FALSE)</f>
        <v>Cappamore – Kilmallock</v>
      </c>
      <c r="E1973" s="4">
        <v>21030</v>
      </c>
      <c r="F1973" s="5">
        <v>332</v>
      </c>
      <c r="G1973" t="b">
        <f>COUNTIF(B:B,B1973)&gt;1</f>
        <v>0</v>
      </c>
      <c r="H1973" s="43" t="s">
        <v>1982</v>
      </c>
      <c r="I1973" s="43" t="b">
        <f>COUNTIF(E:E,E1973)&gt;1</f>
        <v>0</v>
      </c>
    </row>
    <row r="1974" spans="1:9" x14ac:dyDescent="0.2">
      <c r="A1974" s="2" t="s">
        <v>10</v>
      </c>
      <c r="B1974" s="3" t="s">
        <v>306</v>
      </c>
      <c r="C1974" s="4" t="s">
        <v>1975</v>
      </c>
      <c r="D1974" s="4" t="str">
        <f>VLOOKUP(B1974,'local electoral areas'!AG:AH,2,FALSE)</f>
        <v>Newcastle West</v>
      </c>
      <c r="E1974" s="4">
        <v>21084</v>
      </c>
      <c r="F1974" s="5">
        <v>399</v>
      </c>
      <c r="G1974" t="b">
        <f>COUNTIF(B:B,B1974)&gt;1</f>
        <v>1</v>
      </c>
      <c r="H1974" s="43" t="s">
        <v>1982</v>
      </c>
      <c r="I1974" s="43" t="b">
        <f>COUNTIF(E:E,E1974)&gt;1</f>
        <v>0</v>
      </c>
    </row>
    <row r="1975" spans="1:9" x14ac:dyDescent="0.2">
      <c r="A1975" s="2" t="s">
        <v>10</v>
      </c>
      <c r="B1975" s="3" t="s">
        <v>2007</v>
      </c>
      <c r="C1975" s="4" t="s">
        <v>1975</v>
      </c>
      <c r="D1975" s="4" t="str">
        <f>VLOOKUP(B1975,'local electoral areas'!AG:AH,2,FALSE)</f>
        <v>Cappamore – Kilmallock</v>
      </c>
      <c r="E1975" s="4">
        <v>21031</v>
      </c>
      <c r="F1975" s="5">
        <v>754</v>
      </c>
      <c r="G1975" t="b">
        <f>COUNTIF(B:B,B1975)&gt;1</f>
        <v>0</v>
      </c>
      <c r="H1975" s="43" t="s">
        <v>1982</v>
      </c>
      <c r="I1975" s="43" t="b">
        <f>COUNTIF(E:E,E1975)&gt;1</f>
        <v>0</v>
      </c>
    </row>
    <row r="1976" spans="1:9" x14ac:dyDescent="0.2">
      <c r="A1976" s="2" t="s">
        <v>10</v>
      </c>
      <c r="B1976" s="3" t="s">
        <v>2008</v>
      </c>
      <c r="C1976" s="4" t="s">
        <v>1975</v>
      </c>
      <c r="D1976" s="4" t="str">
        <f>VLOOKUP(B1976,'local electoral areas'!AG:AH,2,FALSE)</f>
        <v>Cappamore – Kilmallock</v>
      </c>
      <c r="E1976" s="4">
        <v>21056</v>
      </c>
      <c r="F1976" s="5">
        <v>370</v>
      </c>
      <c r="G1976" t="b">
        <f>COUNTIF(B:B,B1976)&gt;1</f>
        <v>0</v>
      </c>
      <c r="H1976" s="43" t="s">
        <v>1982</v>
      </c>
      <c r="I1976" s="43" t="b">
        <f>COUNTIF(E:E,E1976)&gt;1</f>
        <v>0</v>
      </c>
    </row>
    <row r="1977" spans="1:9" x14ac:dyDescent="0.2">
      <c r="A1977" s="2" t="s">
        <v>10</v>
      </c>
      <c r="B1977" s="3" t="s">
        <v>2009</v>
      </c>
      <c r="C1977" s="4" t="s">
        <v>1975</v>
      </c>
      <c r="D1977" s="4" t="str">
        <f>VLOOKUP(B1977,'local electoral areas'!AG:AH,2,FALSE)</f>
        <v>Cappamore – Kilmallock</v>
      </c>
      <c r="E1977" s="4">
        <v>21057</v>
      </c>
      <c r="F1977" s="5">
        <v>1417</v>
      </c>
      <c r="G1977" t="b">
        <f>COUNTIF(B:B,B1977)&gt;1</f>
        <v>0</v>
      </c>
      <c r="H1977" s="43" t="s">
        <v>1982</v>
      </c>
      <c r="I1977" s="43" t="b">
        <f>COUNTIF(E:E,E1977)&gt;1</f>
        <v>0</v>
      </c>
    </row>
    <row r="1978" spans="1:9" x14ac:dyDescent="0.2">
      <c r="A1978" s="2" t="s">
        <v>10</v>
      </c>
      <c r="B1978" s="3" t="s">
        <v>551</v>
      </c>
      <c r="C1978" s="4" t="s">
        <v>1975</v>
      </c>
      <c r="D1978" s="4" t="s">
        <v>2010</v>
      </c>
      <c r="E1978" s="4">
        <v>21112</v>
      </c>
      <c r="F1978" s="5">
        <v>459</v>
      </c>
      <c r="G1978" t="b">
        <f>COUNTIF(B:B,B1978)&gt;1</f>
        <v>1</v>
      </c>
      <c r="H1978" s="43" t="s">
        <v>1982</v>
      </c>
      <c r="I1978" s="43" t="b">
        <f>COUNTIF(E:E,E1978)&gt;1</f>
        <v>0</v>
      </c>
    </row>
    <row r="1979" spans="1:9" x14ac:dyDescent="0.2">
      <c r="A1979" s="2" t="s">
        <v>10</v>
      </c>
      <c r="B1979" s="3" t="s">
        <v>551</v>
      </c>
      <c r="C1979" s="4" t="s">
        <v>1975</v>
      </c>
      <c r="D1979" s="4" t="s">
        <v>2011</v>
      </c>
      <c r="E1979" s="4">
        <v>21009</v>
      </c>
      <c r="F1979" s="5">
        <v>397</v>
      </c>
      <c r="G1979" t="b">
        <f>COUNTIF(B:B,B1979)&gt;1</f>
        <v>1</v>
      </c>
      <c r="H1979" s="43" t="s">
        <v>1982</v>
      </c>
      <c r="I1979" s="43" t="b">
        <f>COUNTIF(E:E,E1979)&gt;1</f>
        <v>0</v>
      </c>
    </row>
    <row r="1980" spans="1:9" x14ac:dyDescent="0.2">
      <c r="A1980" s="2" t="s">
        <v>10</v>
      </c>
      <c r="B1980" s="3" t="s">
        <v>2012</v>
      </c>
      <c r="C1980" s="4" t="s">
        <v>1975</v>
      </c>
      <c r="D1980" s="4" t="str">
        <f>VLOOKUP(B1980,'local electoral areas'!AG:AH,2,FALSE)</f>
        <v>Newcastle West</v>
      </c>
      <c r="E1980" s="4">
        <v>21085</v>
      </c>
      <c r="F1980" s="5">
        <v>288</v>
      </c>
      <c r="G1980" t="b">
        <f>COUNTIF(B:B,B1980)&gt;1</f>
        <v>0</v>
      </c>
      <c r="H1980" s="43" t="s">
        <v>1982</v>
      </c>
      <c r="I1980" s="43" t="b">
        <f>COUNTIF(E:E,E1980)&gt;1</f>
        <v>0</v>
      </c>
    </row>
    <row r="1981" spans="1:9" x14ac:dyDescent="0.2">
      <c r="A1981" s="2" t="s">
        <v>10</v>
      </c>
      <c r="B1981" s="3" t="s">
        <v>2013</v>
      </c>
      <c r="C1981" s="4" t="s">
        <v>1975</v>
      </c>
      <c r="D1981" s="4" t="str">
        <f>VLOOKUP(B1981,'local electoral areas'!AG:AH,2,FALSE)</f>
        <v>Newcastle West</v>
      </c>
      <c r="E1981" s="4">
        <v>21086</v>
      </c>
      <c r="F1981" s="5">
        <v>347</v>
      </c>
      <c r="G1981" t="b">
        <f>COUNTIF(B:B,B1981)&gt;1</f>
        <v>0</v>
      </c>
      <c r="H1981" s="43" t="s">
        <v>1982</v>
      </c>
      <c r="I1981" s="43" t="b">
        <f>COUNTIF(E:E,E1981)&gt;1</f>
        <v>0</v>
      </c>
    </row>
    <row r="1982" spans="1:9" x14ac:dyDescent="0.2">
      <c r="A1982" s="2" t="s">
        <v>10</v>
      </c>
      <c r="B1982" s="3" t="s">
        <v>2014</v>
      </c>
      <c r="C1982" s="4" t="s">
        <v>1975</v>
      </c>
      <c r="D1982" s="4" t="str">
        <f>VLOOKUP(B1982,'local electoral areas'!AG:AH,2,FALSE)</f>
        <v>Cappamore – Kilmallock</v>
      </c>
      <c r="E1982" s="4">
        <v>21032</v>
      </c>
      <c r="F1982" s="5">
        <v>547</v>
      </c>
      <c r="G1982" t="b">
        <f>COUNTIF(B:B,B1982)&gt;1</f>
        <v>0</v>
      </c>
      <c r="H1982" s="43" t="s">
        <v>1982</v>
      </c>
      <c r="I1982" s="43" t="b">
        <f>COUNTIF(E:E,E1982)&gt;1</f>
        <v>0</v>
      </c>
    </row>
    <row r="1983" spans="1:9" x14ac:dyDescent="0.2">
      <c r="A1983" s="2" t="s">
        <v>10</v>
      </c>
      <c r="B1983" s="3" t="s">
        <v>2015</v>
      </c>
      <c r="C1983" s="4" t="s">
        <v>1975</v>
      </c>
      <c r="D1983" s="4" t="str">
        <f>VLOOKUP(B1983,'local electoral areas'!AG:AH,2,FALSE)</f>
        <v>Adare – Rathkeale</v>
      </c>
      <c r="E1983" s="4">
        <v>21010</v>
      </c>
      <c r="F1983" s="5">
        <v>468</v>
      </c>
      <c r="G1983" t="b">
        <f>COUNTIF(B:B,B1983)&gt;1</f>
        <v>0</v>
      </c>
      <c r="H1983" s="43" t="s">
        <v>1982</v>
      </c>
      <c r="I1983" s="43" t="b">
        <f>COUNTIF(E:E,E1983)&gt;1</f>
        <v>0</v>
      </c>
    </row>
    <row r="1984" spans="1:9" x14ac:dyDescent="0.2">
      <c r="A1984" s="2" t="s">
        <v>10</v>
      </c>
      <c r="B1984" s="3" t="s">
        <v>2016</v>
      </c>
      <c r="C1984" s="4" t="s">
        <v>1975</v>
      </c>
      <c r="D1984" s="4" t="str">
        <f>VLOOKUP(B1984,'local electoral areas'!AG:AH,2,FALSE)</f>
        <v>Adare – Rathkeale</v>
      </c>
      <c r="E1984" s="4">
        <v>21113</v>
      </c>
      <c r="F1984" s="5">
        <v>256</v>
      </c>
      <c r="G1984" t="b">
        <f>COUNTIF(B:B,B1984)&gt;1</f>
        <v>0</v>
      </c>
      <c r="H1984" s="43" t="s">
        <v>1982</v>
      </c>
      <c r="I1984" s="43" t="b">
        <f>COUNTIF(E:E,E1984)&gt;1</f>
        <v>0</v>
      </c>
    </row>
    <row r="1985" spans="1:9" x14ac:dyDescent="0.2">
      <c r="A1985" s="2" t="s">
        <v>10</v>
      </c>
      <c r="B1985" s="3" t="s">
        <v>2017</v>
      </c>
      <c r="C1985" s="4" t="s">
        <v>1975</v>
      </c>
      <c r="D1985" s="4" t="str">
        <f>VLOOKUP(B1985,'local electoral areas'!AG:AH,2,FALSE)</f>
        <v>Cappamore – Kilmallock</v>
      </c>
      <c r="E1985" s="4">
        <v>21011</v>
      </c>
      <c r="F1985" s="5">
        <v>454</v>
      </c>
      <c r="G1985" t="b">
        <f>COUNTIF(B:B,B1985)&gt;1</f>
        <v>0</v>
      </c>
      <c r="H1985" s="43" t="s">
        <v>1982</v>
      </c>
      <c r="I1985" s="43" t="b">
        <f>COUNTIF(E:E,E1985)&gt;1</f>
        <v>0</v>
      </c>
    </row>
    <row r="1986" spans="1:9" x14ac:dyDescent="0.2">
      <c r="A1986" s="2" t="s">
        <v>10</v>
      </c>
      <c r="B1986" s="3" t="s">
        <v>2018</v>
      </c>
      <c r="C1986" s="4" t="s">
        <v>1975</v>
      </c>
      <c r="D1986" s="4" t="str">
        <f>VLOOKUP(B1986,'local electoral areas'!AG:AH,2,FALSE)</f>
        <v>Adare – Rathkeale</v>
      </c>
      <c r="E1986" s="4">
        <v>21012</v>
      </c>
      <c r="F1986" s="5">
        <v>460</v>
      </c>
      <c r="G1986" t="b">
        <f>COUNTIF(B:B,B1986)&gt;1</f>
        <v>0</v>
      </c>
      <c r="H1986" s="43" t="s">
        <v>1982</v>
      </c>
      <c r="I1986" s="43" t="b">
        <f>COUNTIF(E:E,E1986)&gt;1</f>
        <v>0</v>
      </c>
    </row>
    <row r="1987" spans="1:9" x14ac:dyDescent="0.2">
      <c r="A1987" s="2" t="s">
        <v>10</v>
      </c>
      <c r="B1987" s="3" t="s">
        <v>2019</v>
      </c>
      <c r="C1987" s="4" t="s">
        <v>1975</v>
      </c>
      <c r="D1987" s="4" t="str">
        <f>VLOOKUP(B1987,'local electoral areas'!AG:AH,2,FALSE)</f>
        <v>Adare – Rathkeale</v>
      </c>
      <c r="E1987" s="4">
        <v>21114</v>
      </c>
      <c r="F1987" s="5">
        <v>828</v>
      </c>
      <c r="G1987" t="b">
        <f>COUNTIF(B:B,B1987)&gt;1</f>
        <v>0</v>
      </c>
      <c r="H1987" s="43" t="s">
        <v>1982</v>
      </c>
      <c r="I1987" s="43" t="b">
        <f>COUNTIF(E:E,E1987)&gt;1</f>
        <v>0</v>
      </c>
    </row>
    <row r="1988" spans="1:9" x14ac:dyDescent="0.2">
      <c r="A1988" s="2" t="s">
        <v>10</v>
      </c>
      <c r="B1988" s="3" t="s">
        <v>2020</v>
      </c>
      <c r="C1988" s="4" t="s">
        <v>1975</v>
      </c>
      <c r="D1988" s="4" t="str">
        <f>VLOOKUP(B1988,'local electoral areas'!AG:AH,2,FALSE)</f>
        <v>Adare – Rathkeale</v>
      </c>
      <c r="E1988" s="4">
        <v>21013</v>
      </c>
      <c r="F1988" s="5">
        <v>1437</v>
      </c>
      <c r="G1988" t="b">
        <f>COUNTIF(B:B,B1988)&gt;1</f>
        <v>0</v>
      </c>
      <c r="H1988" s="43" t="s">
        <v>1982</v>
      </c>
      <c r="I1988" s="43" t="b">
        <f>COUNTIF(E:E,E1988)&gt;1</f>
        <v>0</v>
      </c>
    </row>
    <row r="1989" spans="1:9" x14ac:dyDescent="0.2">
      <c r="A1989" s="2" t="s">
        <v>10</v>
      </c>
      <c r="B1989" s="3" t="s">
        <v>2021</v>
      </c>
      <c r="C1989" s="4" t="s">
        <v>1975</v>
      </c>
      <c r="D1989" s="4" t="str">
        <f>VLOOKUP(B1989,'local electoral areas'!AG:AH,2,FALSE)</f>
        <v>Cappamore – Kilmallock</v>
      </c>
      <c r="E1989" s="4">
        <v>21071</v>
      </c>
      <c r="F1989" s="5">
        <v>414</v>
      </c>
      <c r="G1989" t="b">
        <f>COUNTIF(B:B,B1989)&gt;1</f>
        <v>0</v>
      </c>
      <c r="H1989" s="43" t="s">
        <v>1982</v>
      </c>
      <c r="I1989" s="43" t="b">
        <f>COUNTIF(E:E,E1989)&gt;1</f>
        <v>0</v>
      </c>
    </row>
    <row r="1990" spans="1:9" x14ac:dyDescent="0.2">
      <c r="A1990" s="2" t="s">
        <v>10</v>
      </c>
      <c r="B1990" s="3" t="s">
        <v>2022</v>
      </c>
      <c r="C1990" s="4" t="s">
        <v>1975</v>
      </c>
      <c r="D1990" s="4" t="str">
        <f>VLOOKUP(B1990,'local electoral areas'!AG:AH,2,FALSE)</f>
        <v>Newcastle West</v>
      </c>
      <c r="E1990" s="4">
        <v>21087</v>
      </c>
      <c r="F1990" s="5">
        <v>434</v>
      </c>
      <c r="G1990" t="b">
        <f>COUNTIF(B:B,B1990)&gt;1</f>
        <v>0</v>
      </c>
      <c r="H1990" s="43" t="s">
        <v>1982</v>
      </c>
      <c r="I1990" s="43" t="b">
        <f>COUNTIF(E:E,E1990)&gt;1</f>
        <v>0</v>
      </c>
    </row>
    <row r="1991" spans="1:9" x14ac:dyDescent="0.2">
      <c r="A1991" s="2" t="s">
        <v>10</v>
      </c>
      <c r="B1991" s="3" t="s">
        <v>2023</v>
      </c>
      <c r="C1991" s="4" t="s">
        <v>1975</v>
      </c>
      <c r="D1991" s="4" t="str">
        <f>VLOOKUP(B1991,'local electoral areas'!AG:AH,2,FALSE)</f>
        <v>Cappamore – Kilmallock</v>
      </c>
      <c r="E1991" s="4">
        <v>21033</v>
      </c>
      <c r="F1991" s="5">
        <v>362</v>
      </c>
      <c r="G1991" t="b">
        <f>COUNTIF(B:B,B1991)&gt;1</f>
        <v>0</v>
      </c>
      <c r="H1991" s="43" t="s">
        <v>1982</v>
      </c>
      <c r="I1991" s="43" t="b">
        <f>COUNTIF(E:E,E1991)&gt;1</f>
        <v>0</v>
      </c>
    </row>
    <row r="1992" spans="1:9" x14ac:dyDescent="0.2">
      <c r="A1992" s="2" t="s">
        <v>10</v>
      </c>
      <c r="B1992" s="3" t="s">
        <v>2024</v>
      </c>
      <c r="C1992" s="4" t="s">
        <v>1975</v>
      </c>
      <c r="D1992" s="4" t="str">
        <f>VLOOKUP(B1992,'local electoral areas'!AG:AH,2,FALSE)</f>
        <v>Cappamore – Kilmallock</v>
      </c>
      <c r="E1992" s="4">
        <v>21133</v>
      </c>
      <c r="F1992" s="5">
        <v>1358</v>
      </c>
      <c r="G1992" t="b">
        <f>COUNTIF(B:B,B1992)&gt;1</f>
        <v>0</v>
      </c>
      <c r="H1992" s="43" t="s">
        <v>1982</v>
      </c>
      <c r="I1992" s="43" t="b">
        <f>COUNTIF(E:E,E1992)&gt;1</f>
        <v>0</v>
      </c>
    </row>
    <row r="1993" spans="1:9" x14ac:dyDescent="0.2">
      <c r="A1993" s="2" t="s">
        <v>10</v>
      </c>
      <c r="B1993" s="3" t="s">
        <v>2025</v>
      </c>
      <c r="C1993" s="4" t="s">
        <v>1975</v>
      </c>
      <c r="D1993" s="4" t="str">
        <f>VLOOKUP(B1993,'local electoral areas'!AG:AH,2,FALSE)</f>
        <v>Cappamore – Kilmallock</v>
      </c>
      <c r="E1993" s="4">
        <v>21062</v>
      </c>
      <c r="F1993" s="5">
        <v>286</v>
      </c>
      <c r="G1993" t="b">
        <f>COUNTIF(B:B,B1993)&gt;1</f>
        <v>0</v>
      </c>
      <c r="H1993" s="43" t="s">
        <v>1982</v>
      </c>
      <c r="I1993" s="43" t="b">
        <f>COUNTIF(E:E,E1993)&gt;1</f>
        <v>0</v>
      </c>
    </row>
    <row r="1994" spans="1:9" x14ac:dyDescent="0.2">
      <c r="A1994" s="2" t="s">
        <v>10</v>
      </c>
      <c r="B1994" s="3" t="s">
        <v>2026</v>
      </c>
      <c r="C1994" s="4" t="s">
        <v>1975</v>
      </c>
      <c r="D1994" s="4" t="str">
        <f>VLOOKUP(B1994,'local electoral areas'!AG:AH,2,FALSE)</f>
        <v>Adare – Rathkeale</v>
      </c>
      <c r="E1994" s="4">
        <v>21115</v>
      </c>
      <c r="F1994" s="5">
        <v>881</v>
      </c>
      <c r="G1994" t="b">
        <f>COUNTIF(B:B,B1994)&gt;1</f>
        <v>0</v>
      </c>
      <c r="H1994" s="43" t="s">
        <v>1982</v>
      </c>
      <c r="I1994" s="43" t="b">
        <f>COUNTIF(E:E,E1994)&gt;1</f>
        <v>0</v>
      </c>
    </row>
    <row r="1995" spans="1:9" x14ac:dyDescent="0.2">
      <c r="A1995" s="2" t="s">
        <v>10</v>
      </c>
      <c r="B1995" s="3" t="s">
        <v>2027</v>
      </c>
      <c r="C1995" s="4" t="s">
        <v>1975</v>
      </c>
      <c r="D1995" s="4" t="str">
        <f>VLOOKUP(B1995,'local electoral areas'!AG:AH,2,FALSE)</f>
        <v>Newcastle West</v>
      </c>
      <c r="E1995" s="4">
        <v>21088</v>
      </c>
      <c r="F1995" s="5">
        <v>923</v>
      </c>
      <c r="G1995" t="b">
        <f>COUNTIF(B:B,B1995)&gt;1</f>
        <v>0</v>
      </c>
      <c r="H1995" s="43" t="s">
        <v>1982</v>
      </c>
      <c r="I1995" s="43" t="b">
        <f>COUNTIF(E:E,E1995)&gt;1</f>
        <v>0</v>
      </c>
    </row>
    <row r="1996" spans="1:9" x14ac:dyDescent="0.2">
      <c r="A1996" s="2" t="s">
        <v>10</v>
      </c>
      <c r="B1996" s="3" t="s">
        <v>1546</v>
      </c>
      <c r="C1996" s="4" t="s">
        <v>1975</v>
      </c>
      <c r="D1996" s="4" t="str">
        <f>VLOOKUP(B1996,'local electoral areas'!AG:AH,2,FALSE)</f>
        <v>Cappamore – Kilmallock</v>
      </c>
      <c r="E1996" s="4">
        <v>21034</v>
      </c>
      <c r="F1996" s="5">
        <v>570</v>
      </c>
      <c r="G1996" t="b">
        <f>COUNTIF(B:B,B1996)&gt;1</f>
        <v>1</v>
      </c>
      <c r="H1996" s="43" t="s">
        <v>1982</v>
      </c>
      <c r="I1996" s="43" t="b">
        <f>COUNTIF(E:E,E1996)&gt;1</f>
        <v>0</v>
      </c>
    </row>
    <row r="1997" spans="1:9" x14ac:dyDescent="0.2">
      <c r="A1997" s="2" t="s">
        <v>10</v>
      </c>
      <c r="B1997" s="3" t="s">
        <v>2028</v>
      </c>
      <c r="C1997" s="4" t="s">
        <v>1975</v>
      </c>
      <c r="D1997" s="4" t="str">
        <f>VLOOKUP(B1997,'local electoral areas'!AG:AH,2,FALSE)</f>
        <v>Newcastle West</v>
      </c>
      <c r="E1997" s="4">
        <v>21089</v>
      </c>
      <c r="F1997" s="5">
        <v>919</v>
      </c>
      <c r="G1997" t="b">
        <f>COUNTIF(B:B,B1997)&gt;1</f>
        <v>0</v>
      </c>
      <c r="H1997" s="43" t="s">
        <v>1982</v>
      </c>
      <c r="I1997" s="43" t="b">
        <f>COUNTIF(E:E,E1997)&gt;1</f>
        <v>0</v>
      </c>
    </row>
    <row r="1998" spans="1:9" x14ac:dyDescent="0.2">
      <c r="A1998" s="2" t="s">
        <v>10</v>
      </c>
      <c r="B1998" s="3" t="s">
        <v>2029</v>
      </c>
      <c r="C1998" s="4" t="s">
        <v>1975</v>
      </c>
      <c r="D1998" s="4" t="str">
        <f>VLOOKUP(B1998,'local electoral areas'!AG:AH,2,FALSE)</f>
        <v>Adare – Rathkeale</v>
      </c>
      <c r="E1998" s="4">
        <v>21116</v>
      </c>
      <c r="F1998" s="5">
        <v>523</v>
      </c>
      <c r="G1998" t="b">
        <f>COUNTIF(B:B,B1998)&gt;1</f>
        <v>0</v>
      </c>
      <c r="H1998" s="43" t="s">
        <v>1982</v>
      </c>
      <c r="I1998" s="43" t="b">
        <f>COUNTIF(E:E,E1998)&gt;1</f>
        <v>0</v>
      </c>
    </row>
    <row r="1999" spans="1:9" x14ac:dyDescent="0.2">
      <c r="A1999" s="2" t="s">
        <v>10</v>
      </c>
      <c r="B1999" s="3" t="s">
        <v>2030</v>
      </c>
      <c r="C1999" s="4" t="s">
        <v>1975</v>
      </c>
      <c r="D1999" s="4" t="str">
        <f>VLOOKUP(B1999,'local electoral areas'!AG:AH,2,FALSE)</f>
        <v>Adare – Rathkeale</v>
      </c>
      <c r="E1999" s="4">
        <v>21117</v>
      </c>
      <c r="F1999" s="5">
        <v>69</v>
      </c>
      <c r="G1999" t="b">
        <f>COUNTIF(B:B,B1999)&gt;1</f>
        <v>0</v>
      </c>
      <c r="H1999" s="43" t="s">
        <v>1982</v>
      </c>
      <c r="I1999" s="43" t="b">
        <f>COUNTIF(E:E,E1999)&gt;1</f>
        <v>0</v>
      </c>
    </row>
    <row r="2000" spans="1:9" x14ac:dyDescent="0.2">
      <c r="A2000" s="2" t="s">
        <v>10</v>
      </c>
      <c r="B2000" s="3" t="s">
        <v>2031</v>
      </c>
      <c r="C2000" s="4" t="s">
        <v>1975</v>
      </c>
      <c r="D2000" s="4" t="str">
        <f>VLOOKUP(B2000,'local electoral areas'!AG:AH,2,FALSE)</f>
        <v>Adare – Rathkeale</v>
      </c>
      <c r="E2000" s="4">
        <v>21014</v>
      </c>
      <c r="F2000" s="5">
        <v>710</v>
      </c>
      <c r="G2000" t="b">
        <f>COUNTIF(B:B,B2000)&gt;1</f>
        <v>0</v>
      </c>
      <c r="H2000" s="43" t="s">
        <v>1982</v>
      </c>
      <c r="I2000" s="43" t="b">
        <f>COUNTIF(E:E,E2000)&gt;1</f>
        <v>0</v>
      </c>
    </row>
    <row r="2001" spans="1:9" x14ac:dyDescent="0.2">
      <c r="A2001" s="2" t="s">
        <v>10</v>
      </c>
      <c r="B2001" s="3" t="s">
        <v>2032</v>
      </c>
      <c r="C2001" s="4" t="s">
        <v>1975</v>
      </c>
      <c r="D2001" s="4" t="str">
        <f>VLOOKUP(B2001,'local electoral areas'!AG:AH,2,FALSE)</f>
        <v>Cappamore – Kilmallock</v>
      </c>
      <c r="E2001" s="4">
        <v>21072</v>
      </c>
      <c r="F2001" s="5">
        <v>321</v>
      </c>
      <c r="G2001" t="b">
        <f>COUNTIF(B:B,B2001)&gt;1</f>
        <v>0</v>
      </c>
      <c r="H2001" s="43" t="s">
        <v>1982</v>
      </c>
      <c r="I2001" s="43" t="b">
        <f>COUNTIF(E:E,E2001)&gt;1</f>
        <v>0</v>
      </c>
    </row>
    <row r="2002" spans="1:9" x14ac:dyDescent="0.2">
      <c r="A2002" s="2" t="s">
        <v>10</v>
      </c>
      <c r="B2002" s="3" t="s">
        <v>2033</v>
      </c>
      <c r="C2002" s="4" t="s">
        <v>1975</v>
      </c>
      <c r="D2002" s="4" t="str">
        <f>VLOOKUP(B2002,'local electoral areas'!AG:AH,2,FALSE)</f>
        <v>Cappamore – Kilmallock</v>
      </c>
      <c r="E2002" s="4">
        <v>21035</v>
      </c>
      <c r="F2002" s="5">
        <v>841</v>
      </c>
      <c r="G2002" t="b">
        <f>COUNTIF(B:B,B2002)&gt;1</f>
        <v>0</v>
      </c>
      <c r="H2002" s="43" t="s">
        <v>1982</v>
      </c>
      <c r="I2002" s="43" t="b">
        <f>COUNTIF(E:E,E2002)&gt;1</f>
        <v>0</v>
      </c>
    </row>
    <row r="2003" spans="1:9" x14ac:dyDescent="0.2">
      <c r="A2003" s="2" t="s">
        <v>10</v>
      </c>
      <c r="B2003" s="3" t="s">
        <v>2034</v>
      </c>
      <c r="C2003" s="4" t="s">
        <v>1975</v>
      </c>
      <c r="D2003" s="4" t="str">
        <f>VLOOKUP(B2003,'local electoral areas'!AG:AH,2,FALSE)</f>
        <v>Adare – Rathkeale</v>
      </c>
      <c r="E2003" s="4">
        <v>21015</v>
      </c>
      <c r="F2003" s="5">
        <v>1191</v>
      </c>
      <c r="G2003" t="b">
        <f>COUNTIF(B:B,B2003)&gt;1</f>
        <v>0</v>
      </c>
      <c r="H2003" s="43" t="s">
        <v>1982</v>
      </c>
      <c r="I2003" s="43" t="b">
        <f>COUNTIF(E:E,E2003)&gt;1</f>
        <v>0</v>
      </c>
    </row>
    <row r="2004" spans="1:9" x14ac:dyDescent="0.2">
      <c r="A2004" s="2" t="s">
        <v>10</v>
      </c>
      <c r="B2004" s="3" t="s">
        <v>2035</v>
      </c>
      <c r="C2004" s="4" t="s">
        <v>1975</v>
      </c>
      <c r="D2004" s="4" t="str">
        <f>VLOOKUP(B2004,'local electoral areas'!AG:AH,2,FALSE)</f>
        <v>Newcastle West</v>
      </c>
      <c r="E2004" s="4">
        <v>21090</v>
      </c>
      <c r="F2004" s="5">
        <v>336</v>
      </c>
      <c r="G2004" t="b">
        <f>COUNTIF(B:B,B2004)&gt;1</f>
        <v>0</v>
      </c>
      <c r="H2004" s="43" t="s">
        <v>1982</v>
      </c>
      <c r="I2004" s="43" t="b">
        <f>COUNTIF(E:E,E2004)&gt;1</f>
        <v>0</v>
      </c>
    </row>
    <row r="2005" spans="1:9" x14ac:dyDescent="0.2">
      <c r="A2005" s="2" t="s">
        <v>10</v>
      </c>
      <c r="B2005" s="3" t="s">
        <v>2036</v>
      </c>
      <c r="C2005" s="4" t="s">
        <v>1975</v>
      </c>
      <c r="D2005" s="4" t="str">
        <f>VLOOKUP(B2005,'local electoral areas'!AG:AH,2,FALSE)</f>
        <v>Adare – Rathkeale</v>
      </c>
      <c r="E2005" s="4">
        <v>21021</v>
      </c>
      <c r="F2005" s="5">
        <v>240</v>
      </c>
      <c r="G2005" t="b">
        <f>COUNTIF(B:B,B2005)&gt;1</f>
        <v>0</v>
      </c>
      <c r="H2005" s="43" t="s">
        <v>1982</v>
      </c>
      <c r="I2005" s="43" t="b">
        <f>COUNTIF(E:E,E2005)&gt;1</f>
        <v>0</v>
      </c>
    </row>
    <row r="2006" spans="1:9" x14ac:dyDescent="0.2">
      <c r="A2006" s="2" t="s">
        <v>10</v>
      </c>
      <c r="B2006" s="3" t="s">
        <v>2037</v>
      </c>
      <c r="C2006" s="4" t="s">
        <v>1975</v>
      </c>
      <c r="D2006" s="4" t="str">
        <f>VLOOKUP(B2006,'local electoral areas'!AG:AH,2,FALSE)</f>
        <v>Cappamore – Kilmallock</v>
      </c>
      <c r="E2006" s="4">
        <v>21073</v>
      </c>
      <c r="F2006" s="5">
        <v>584</v>
      </c>
      <c r="G2006" t="b">
        <f>COUNTIF(B:B,B2006)&gt;1</f>
        <v>0</v>
      </c>
      <c r="H2006" s="43" t="s">
        <v>1982</v>
      </c>
      <c r="I2006" s="43" t="b">
        <f>COUNTIF(E:E,E2006)&gt;1</f>
        <v>0</v>
      </c>
    </row>
    <row r="2007" spans="1:9" x14ac:dyDescent="0.2">
      <c r="A2007" s="2" t="s">
        <v>10</v>
      </c>
      <c r="B2007" s="3" t="s">
        <v>2038</v>
      </c>
      <c r="C2007" s="4" t="s">
        <v>1975</v>
      </c>
      <c r="D2007" s="4" t="str">
        <f>VLOOKUP(B2007,'local electoral areas'!AG:AH,2,FALSE)</f>
        <v>Adare – Rathkeale</v>
      </c>
      <c r="E2007" s="4">
        <v>21016</v>
      </c>
      <c r="F2007" s="5">
        <v>324</v>
      </c>
      <c r="G2007" t="b">
        <f>COUNTIF(B:B,B2007)&gt;1</f>
        <v>0</v>
      </c>
      <c r="H2007" s="43" t="s">
        <v>1982</v>
      </c>
      <c r="I2007" s="43" t="b">
        <f>COUNTIF(E:E,E2007)&gt;1</f>
        <v>0</v>
      </c>
    </row>
    <row r="2008" spans="1:9" x14ac:dyDescent="0.2">
      <c r="A2008" s="2" t="s">
        <v>10</v>
      </c>
      <c r="B2008" s="3" t="s">
        <v>2039</v>
      </c>
      <c r="C2008" s="4" t="s">
        <v>1975</v>
      </c>
      <c r="D2008" s="4" t="str">
        <f>VLOOKUP(B2008,'local electoral areas'!AG:AH,2,FALSE)</f>
        <v>Newcastle West</v>
      </c>
      <c r="E2008" s="4">
        <v>21091</v>
      </c>
      <c r="F2008" s="5">
        <v>272</v>
      </c>
      <c r="G2008" t="b">
        <f>COUNTIF(B:B,B2008)&gt;1</f>
        <v>0</v>
      </c>
      <c r="H2008" s="43" t="s">
        <v>1982</v>
      </c>
      <c r="I2008" s="43" t="b">
        <f>COUNTIF(E:E,E2008)&gt;1</f>
        <v>0</v>
      </c>
    </row>
    <row r="2009" spans="1:9" x14ac:dyDescent="0.2">
      <c r="A2009" s="2" t="s">
        <v>10</v>
      </c>
      <c r="B2009" s="3" t="s">
        <v>2040</v>
      </c>
      <c r="C2009" s="4" t="s">
        <v>1975</v>
      </c>
      <c r="D2009" s="4" t="str">
        <f>VLOOKUP(B2009,'local electoral areas'!AG:AH,2,FALSE)</f>
        <v>Newcastle West</v>
      </c>
      <c r="E2009" s="4">
        <v>21092</v>
      </c>
      <c r="F2009" s="5">
        <v>541</v>
      </c>
      <c r="G2009" t="b">
        <f>COUNTIF(B:B,B2009)&gt;1</f>
        <v>0</v>
      </c>
      <c r="H2009" s="43" t="s">
        <v>1982</v>
      </c>
      <c r="I2009" s="43" t="b">
        <f>COUNTIF(E:E,E2009)&gt;1</f>
        <v>0</v>
      </c>
    </row>
    <row r="2010" spans="1:9" x14ac:dyDescent="0.2">
      <c r="A2010" s="2" t="s">
        <v>10</v>
      </c>
      <c r="B2010" s="3" t="s">
        <v>2041</v>
      </c>
      <c r="C2010" s="4" t="s">
        <v>1975</v>
      </c>
      <c r="D2010" s="4" t="str">
        <f>VLOOKUP(B2010,'local electoral areas'!AG:AH,2,FALSE)</f>
        <v>Cappamore – Kilmallock</v>
      </c>
      <c r="E2010" s="4">
        <v>21036</v>
      </c>
      <c r="F2010" s="5">
        <v>465</v>
      </c>
      <c r="G2010" t="b">
        <f>COUNTIF(B:B,B2010)&gt;1</f>
        <v>0</v>
      </c>
      <c r="H2010" s="43" t="s">
        <v>1982</v>
      </c>
      <c r="I2010" s="43" t="b">
        <f>COUNTIF(E:E,E2010)&gt;1</f>
        <v>0</v>
      </c>
    </row>
    <row r="2011" spans="1:9" x14ac:dyDescent="0.2">
      <c r="A2011" s="2" t="s">
        <v>10</v>
      </c>
      <c r="B2011" s="3" t="s">
        <v>2042</v>
      </c>
      <c r="C2011" s="4" t="s">
        <v>1975</v>
      </c>
      <c r="D2011" s="4" t="str">
        <f>VLOOKUP(B2011,'local electoral areas'!AG:AH,2,FALSE)</f>
        <v>Newcastle West</v>
      </c>
      <c r="E2011" s="4">
        <v>21093</v>
      </c>
      <c r="F2011" s="5">
        <v>720</v>
      </c>
      <c r="G2011" t="b">
        <f>COUNTIF(B:B,B2011)&gt;1</f>
        <v>0</v>
      </c>
      <c r="H2011" s="43" t="s">
        <v>1982</v>
      </c>
      <c r="I2011" s="43" t="b">
        <f>COUNTIF(E:E,E2011)&gt;1</f>
        <v>0</v>
      </c>
    </row>
    <row r="2012" spans="1:9" x14ac:dyDescent="0.2">
      <c r="A2012" s="2" t="s">
        <v>10</v>
      </c>
      <c r="B2012" s="3" t="s">
        <v>2043</v>
      </c>
      <c r="C2012" s="4" t="s">
        <v>1975</v>
      </c>
      <c r="D2012" s="4" t="str">
        <f>VLOOKUP(B2012,'local electoral areas'!AG:AH,2,FALSE)</f>
        <v>Newcastle West</v>
      </c>
      <c r="E2012" s="4">
        <v>21094</v>
      </c>
      <c r="F2012" s="5">
        <v>445</v>
      </c>
      <c r="G2012" t="b">
        <f>COUNTIF(B:B,B2012)&gt;1</f>
        <v>0</v>
      </c>
      <c r="H2012" s="43" t="s">
        <v>1982</v>
      </c>
      <c r="I2012" s="43" t="b">
        <f>COUNTIF(E:E,E2012)&gt;1</f>
        <v>0</v>
      </c>
    </row>
    <row r="2013" spans="1:9" x14ac:dyDescent="0.2">
      <c r="A2013" s="2" t="s">
        <v>10</v>
      </c>
      <c r="B2013" s="3" t="s">
        <v>2044</v>
      </c>
      <c r="C2013" s="4" t="s">
        <v>1975</v>
      </c>
      <c r="D2013" s="4" t="str">
        <f>VLOOKUP(B2013,'local electoral areas'!AG:AH,2,FALSE)</f>
        <v>Newcastle West</v>
      </c>
      <c r="E2013" s="4">
        <v>21022</v>
      </c>
      <c r="F2013" s="5">
        <v>1198</v>
      </c>
      <c r="G2013" t="b">
        <f>COUNTIF(B:B,B2013)&gt;1</f>
        <v>0</v>
      </c>
      <c r="H2013" s="43" t="s">
        <v>1982</v>
      </c>
      <c r="I2013" s="43" t="b">
        <f>COUNTIF(E:E,E2013)&gt;1</f>
        <v>0</v>
      </c>
    </row>
    <row r="2014" spans="1:9" x14ac:dyDescent="0.2">
      <c r="A2014" s="2" t="s">
        <v>10</v>
      </c>
      <c r="B2014" s="3" t="s">
        <v>1398</v>
      </c>
      <c r="C2014" s="4" t="s">
        <v>1975</v>
      </c>
      <c r="D2014" s="4" t="str">
        <f>VLOOKUP(B2014,'local electoral areas'!AG:AH,2,FALSE)</f>
        <v>Cappamore – Kilmallock</v>
      </c>
      <c r="E2014" s="4">
        <v>21017</v>
      </c>
      <c r="F2014" s="5">
        <v>545</v>
      </c>
      <c r="G2014" t="b">
        <f>COUNTIF(B:B,B2014)&gt;1</f>
        <v>1</v>
      </c>
      <c r="H2014" s="43" t="s">
        <v>1982</v>
      </c>
      <c r="I2014" s="43" t="b">
        <f>COUNTIF(E:E,E2014)&gt;1</f>
        <v>0</v>
      </c>
    </row>
    <row r="2015" spans="1:9" x14ac:dyDescent="0.2">
      <c r="A2015" s="2" t="s">
        <v>10</v>
      </c>
      <c r="B2015" s="3" t="s">
        <v>2045</v>
      </c>
      <c r="C2015" s="4" t="s">
        <v>1975</v>
      </c>
      <c r="D2015" s="4" t="str">
        <f>VLOOKUP(B2015,'local electoral areas'!AG:AH,2,FALSE)</f>
        <v>Cappamore – Kilmallock</v>
      </c>
      <c r="E2015" s="4">
        <v>21134</v>
      </c>
      <c r="F2015" s="5">
        <v>1545</v>
      </c>
      <c r="G2015" t="b">
        <f>COUNTIF(B:B,B2015)&gt;1</f>
        <v>0</v>
      </c>
      <c r="H2015" s="43" t="s">
        <v>1982</v>
      </c>
      <c r="I2015" s="43" t="b">
        <f>COUNTIF(E:E,E2015)&gt;1</f>
        <v>0</v>
      </c>
    </row>
    <row r="2016" spans="1:9" x14ac:dyDescent="0.2">
      <c r="A2016" s="2" t="s">
        <v>10</v>
      </c>
      <c r="B2016" s="3" t="s">
        <v>2046</v>
      </c>
      <c r="C2016" s="4" t="s">
        <v>1975</v>
      </c>
      <c r="D2016" s="4" t="str">
        <f>VLOOKUP(B2016,'local electoral areas'!AG:AH,2,FALSE)</f>
        <v>Cappamore – Kilmallock</v>
      </c>
      <c r="E2016" s="4">
        <v>21037</v>
      </c>
      <c r="F2016" s="5">
        <v>308</v>
      </c>
      <c r="G2016" t="b">
        <f>COUNTIF(B:B,B2016)&gt;1</f>
        <v>0</v>
      </c>
      <c r="H2016" s="43" t="s">
        <v>1982</v>
      </c>
      <c r="I2016" s="43" t="b">
        <f>COUNTIF(E:E,E2016)&gt;1</f>
        <v>0</v>
      </c>
    </row>
    <row r="2017" spans="1:9" x14ac:dyDescent="0.2">
      <c r="A2017" s="2" t="s">
        <v>10</v>
      </c>
      <c r="B2017" s="3" t="s">
        <v>2047</v>
      </c>
      <c r="C2017" s="4" t="s">
        <v>1975</v>
      </c>
      <c r="D2017" s="4" t="str">
        <f>VLOOKUP(B2017,'local electoral areas'!AG:AH,2,FALSE)</f>
        <v>Cappamore – Kilmallock</v>
      </c>
      <c r="E2017" s="4">
        <v>21038</v>
      </c>
      <c r="F2017" s="5">
        <v>1286</v>
      </c>
      <c r="G2017" t="b">
        <f>COUNTIF(B:B,B2017)&gt;1</f>
        <v>0</v>
      </c>
      <c r="H2017" s="43" t="s">
        <v>1982</v>
      </c>
      <c r="I2017" s="43" t="b">
        <f>COUNTIF(E:E,E2017)&gt;1</f>
        <v>0</v>
      </c>
    </row>
    <row r="2018" spans="1:9" x14ac:dyDescent="0.2">
      <c r="A2018" s="2" t="s">
        <v>10</v>
      </c>
      <c r="B2018" s="3" t="s">
        <v>2048</v>
      </c>
      <c r="C2018" s="4" t="s">
        <v>1975</v>
      </c>
      <c r="D2018" s="4" t="str">
        <f>VLOOKUP(B2018,'local electoral areas'!AG:AH,2,FALSE)</f>
        <v>Adare – Rathkeale</v>
      </c>
      <c r="E2018" s="4">
        <v>21118</v>
      </c>
      <c r="F2018" s="5">
        <v>343</v>
      </c>
      <c r="G2018" t="b">
        <f>COUNTIF(B:B,B2018)&gt;1</f>
        <v>0</v>
      </c>
      <c r="H2018" s="43" t="s">
        <v>1982</v>
      </c>
      <c r="I2018" s="43" t="b">
        <f>COUNTIF(E:E,E2018)&gt;1</f>
        <v>0</v>
      </c>
    </row>
    <row r="2019" spans="1:9" x14ac:dyDescent="0.2">
      <c r="A2019" s="2" t="s">
        <v>10</v>
      </c>
      <c r="B2019" s="3" t="s">
        <v>2049</v>
      </c>
      <c r="C2019" s="4" t="s">
        <v>1975</v>
      </c>
      <c r="D2019" s="4" t="str">
        <f>VLOOKUP(B2019,'local electoral areas'!AG:AH,2,FALSE)</f>
        <v>Cappamore – Kilmallock</v>
      </c>
      <c r="E2019" s="4">
        <v>21074</v>
      </c>
      <c r="F2019" s="5">
        <v>261</v>
      </c>
      <c r="G2019" t="b">
        <f>COUNTIF(B:B,B2019)&gt;1</f>
        <v>0</v>
      </c>
      <c r="H2019" s="43" t="s">
        <v>1982</v>
      </c>
      <c r="I2019" s="43" t="b">
        <f>COUNTIF(E:E,E2019)&gt;1</f>
        <v>0</v>
      </c>
    </row>
    <row r="2020" spans="1:9" x14ac:dyDescent="0.2">
      <c r="A2020" s="2" t="s">
        <v>10</v>
      </c>
      <c r="B2020" s="3" t="s">
        <v>2050</v>
      </c>
      <c r="C2020" s="4" t="s">
        <v>1975</v>
      </c>
      <c r="D2020" s="4" t="str">
        <f>VLOOKUP(B2020,'local electoral areas'!AG:AH,2,FALSE)</f>
        <v>Adare – Rathkeale</v>
      </c>
      <c r="E2020" s="4">
        <v>21119</v>
      </c>
      <c r="F2020" s="5">
        <v>842</v>
      </c>
      <c r="G2020" t="b">
        <f>COUNTIF(B:B,B2020)&gt;1</f>
        <v>0</v>
      </c>
      <c r="H2020" s="43" t="s">
        <v>1982</v>
      </c>
      <c r="I2020" s="43" t="b">
        <f>COUNTIF(E:E,E2020)&gt;1</f>
        <v>0</v>
      </c>
    </row>
    <row r="2021" spans="1:9" x14ac:dyDescent="0.2">
      <c r="A2021" s="2" t="s">
        <v>10</v>
      </c>
      <c r="B2021" s="3" t="s">
        <v>2051</v>
      </c>
      <c r="C2021" s="4" t="s">
        <v>1975</v>
      </c>
      <c r="D2021" s="4" t="str">
        <f>VLOOKUP(B2021,'local electoral areas'!AG:AH,2,FALSE)</f>
        <v>Adare – Rathkeale</v>
      </c>
      <c r="E2021" s="4">
        <v>21120</v>
      </c>
      <c r="F2021" s="5">
        <v>693</v>
      </c>
      <c r="G2021" t="b">
        <f>COUNTIF(B:B,B2021)&gt;1</f>
        <v>0</v>
      </c>
      <c r="H2021" s="43" t="s">
        <v>1982</v>
      </c>
      <c r="I2021" s="43" t="b">
        <f>COUNTIF(E:E,E2021)&gt;1</f>
        <v>0</v>
      </c>
    </row>
    <row r="2022" spans="1:9" x14ac:dyDescent="0.2">
      <c r="A2022" s="2" t="s">
        <v>10</v>
      </c>
      <c r="B2022" s="3" t="s">
        <v>2052</v>
      </c>
      <c r="C2022" s="4" t="s">
        <v>1975</v>
      </c>
      <c r="D2022" s="4" t="str">
        <f>VLOOKUP(B2022,'local electoral areas'!AG:AH,2,FALSE)</f>
        <v>Newcastle West</v>
      </c>
      <c r="E2022" s="4">
        <v>21023</v>
      </c>
      <c r="F2022" s="5">
        <v>442</v>
      </c>
      <c r="G2022" t="b">
        <f>COUNTIF(B:B,B2022)&gt;1</f>
        <v>0</v>
      </c>
      <c r="H2022" s="43" t="s">
        <v>1982</v>
      </c>
      <c r="I2022" s="43" t="b">
        <f>COUNTIF(E:E,E2022)&gt;1</f>
        <v>0</v>
      </c>
    </row>
    <row r="2023" spans="1:9" x14ac:dyDescent="0.2">
      <c r="A2023" s="2" t="s">
        <v>10</v>
      </c>
      <c r="B2023" s="3" t="s">
        <v>2053</v>
      </c>
      <c r="C2023" s="4" t="s">
        <v>1975</v>
      </c>
      <c r="D2023" s="4" t="str">
        <f>VLOOKUP(B2023,'local electoral areas'!AG:AH,2,FALSE)</f>
        <v>Cappamore – Kilmallock</v>
      </c>
      <c r="E2023" s="4">
        <v>21039</v>
      </c>
      <c r="F2023" s="5">
        <v>1130</v>
      </c>
      <c r="G2023" t="b">
        <f>COUNTIF(B:B,B2023)&gt;1</f>
        <v>0</v>
      </c>
      <c r="H2023" s="43" t="s">
        <v>1982</v>
      </c>
      <c r="I2023" s="43" t="b">
        <f>COUNTIF(E:E,E2023)&gt;1</f>
        <v>0</v>
      </c>
    </row>
    <row r="2024" spans="1:9" x14ac:dyDescent="0.2">
      <c r="A2024" s="2" t="s">
        <v>10</v>
      </c>
      <c r="B2024" s="3" t="s">
        <v>2054</v>
      </c>
      <c r="C2024" s="4" t="s">
        <v>1975</v>
      </c>
      <c r="D2024" s="4" t="str">
        <f>VLOOKUP(B2024,'local electoral areas'!AG:AH,2,FALSE)</f>
        <v>Adare – Rathkeale</v>
      </c>
      <c r="E2024" s="4">
        <v>21018</v>
      </c>
      <c r="F2024" s="5">
        <v>323</v>
      </c>
      <c r="G2024" t="b">
        <f>COUNTIF(B:B,B2024)&gt;1</f>
        <v>0</v>
      </c>
      <c r="H2024" s="43" t="s">
        <v>1982</v>
      </c>
      <c r="I2024" s="43" t="b">
        <f>COUNTIF(E:E,E2024)&gt;1</f>
        <v>0</v>
      </c>
    </row>
    <row r="2025" spans="1:9" x14ac:dyDescent="0.2">
      <c r="A2025" s="2" t="s">
        <v>10</v>
      </c>
      <c r="B2025" s="3" t="s">
        <v>1565</v>
      </c>
      <c r="C2025" s="4" t="s">
        <v>1975</v>
      </c>
      <c r="D2025" s="4" t="str">
        <f>VLOOKUP(B2025,'local electoral areas'!AG:AH,2,FALSE)</f>
        <v>Cappamore – Kilmallock</v>
      </c>
      <c r="E2025" s="4">
        <v>21040</v>
      </c>
      <c r="F2025" s="5">
        <v>228</v>
      </c>
      <c r="G2025" t="b">
        <f>COUNTIF(B:B,B2025)&gt;1</f>
        <v>1</v>
      </c>
      <c r="H2025" s="43" t="s">
        <v>1982</v>
      </c>
      <c r="I2025" s="43" t="b">
        <f>COUNTIF(E:E,E2025)&gt;1</f>
        <v>0</v>
      </c>
    </row>
    <row r="2026" spans="1:9" x14ac:dyDescent="0.2">
      <c r="A2026" s="2" t="s">
        <v>10</v>
      </c>
      <c r="B2026" s="3" t="s">
        <v>2055</v>
      </c>
      <c r="C2026" s="4" t="s">
        <v>1975</v>
      </c>
      <c r="D2026" s="4" t="str">
        <f>VLOOKUP(B2026,'local electoral areas'!AG:AH,2,FALSE)</f>
        <v>Cappamore – Kilmallock</v>
      </c>
      <c r="E2026" s="4">
        <v>21075</v>
      </c>
      <c r="F2026" s="5">
        <v>302</v>
      </c>
      <c r="G2026" t="b">
        <f>COUNTIF(B:B,B2026)&gt;1</f>
        <v>1</v>
      </c>
      <c r="H2026" s="43" t="s">
        <v>1982</v>
      </c>
      <c r="I2026" s="43" t="b">
        <f>COUNTIF(E:E,E2026)&gt;1</f>
        <v>0</v>
      </c>
    </row>
    <row r="2027" spans="1:9" x14ac:dyDescent="0.2">
      <c r="A2027" s="2" t="s">
        <v>10</v>
      </c>
      <c r="B2027" s="3" t="s">
        <v>2056</v>
      </c>
      <c r="C2027" s="4" t="s">
        <v>1975</v>
      </c>
      <c r="D2027" s="4" t="str">
        <f>VLOOKUP(B2027,'local electoral areas'!AG:AH,2,FALSE)</f>
        <v>Cappamore – Kilmallock</v>
      </c>
      <c r="E2027" s="4">
        <v>21041</v>
      </c>
      <c r="F2027" s="5">
        <v>2332</v>
      </c>
      <c r="G2027" t="b">
        <f>COUNTIF(B:B,B2027)&gt;1</f>
        <v>1</v>
      </c>
      <c r="H2027" s="43" t="s">
        <v>1982</v>
      </c>
      <c r="I2027" s="43" t="b">
        <f>COUNTIF(E:E,E2027)&gt;1</f>
        <v>0</v>
      </c>
    </row>
    <row r="2028" spans="1:9" x14ac:dyDescent="0.2">
      <c r="A2028" s="2" t="s">
        <v>10</v>
      </c>
      <c r="B2028" s="3" t="s">
        <v>2057</v>
      </c>
      <c r="C2028" s="4" t="s">
        <v>1975</v>
      </c>
      <c r="D2028" s="4" t="str">
        <f>VLOOKUP(B2028,'local electoral areas'!AG:AH,2,FALSE)</f>
        <v>Newcastle West</v>
      </c>
      <c r="E2028" s="4">
        <v>21095</v>
      </c>
      <c r="F2028" s="5">
        <v>372</v>
      </c>
      <c r="G2028" t="b">
        <f>COUNTIF(B:B,B2028)&gt;1</f>
        <v>0</v>
      </c>
      <c r="H2028" s="43" t="s">
        <v>1982</v>
      </c>
      <c r="I2028" s="43" t="b">
        <f>COUNTIF(E:E,E2028)&gt;1</f>
        <v>0</v>
      </c>
    </row>
    <row r="2029" spans="1:9" x14ac:dyDescent="0.2">
      <c r="A2029" s="2" t="s">
        <v>10</v>
      </c>
      <c r="B2029" s="3" t="s">
        <v>1449</v>
      </c>
      <c r="C2029" s="4" t="s">
        <v>1975</v>
      </c>
      <c r="D2029" s="4" t="str">
        <f>VLOOKUP(B2029,'local electoral areas'!AG:AH,2,FALSE)</f>
        <v>Newcastle West</v>
      </c>
      <c r="E2029" s="4">
        <v>21024</v>
      </c>
      <c r="F2029" s="5">
        <v>398</v>
      </c>
      <c r="G2029" t="b">
        <f>COUNTIF(B:B,B2029)&gt;1</f>
        <v>1</v>
      </c>
      <c r="H2029" s="43" t="s">
        <v>1982</v>
      </c>
      <c r="I2029" s="43" t="b">
        <f>COUNTIF(E:E,E2029)&gt;1</f>
        <v>0</v>
      </c>
    </row>
    <row r="2030" spans="1:9" x14ac:dyDescent="0.2">
      <c r="A2030" s="2" t="s">
        <v>10</v>
      </c>
      <c r="B2030" s="3" t="s">
        <v>386</v>
      </c>
      <c r="C2030" s="4" t="s">
        <v>1975</v>
      </c>
      <c r="D2030" s="4" t="str">
        <f>VLOOKUP(B2030,'local electoral areas'!AG:AH,2,FALSE)</f>
        <v>Cappamore – Kilmallock</v>
      </c>
      <c r="E2030" s="4">
        <v>21064</v>
      </c>
      <c r="F2030" s="5">
        <v>898</v>
      </c>
      <c r="G2030" t="b">
        <f>COUNTIF(B:B,B2030)&gt;1</f>
        <v>1</v>
      </c>
      <c r="H2030" s="43" t="s">
        <v>1982</v>
      </c>
      <c r="I2030" s="43" t="b">
        <f>COUNTIF(E:E,E2030)&gt;1</f>
        <v>0</v>
      </c>
    </row>
    <row r="2031" spans="1:9" x14ac:dyDescent="0.2">
      <c r="A2031" s="2" t="s">
        <v>10</v>
      </c>
      <c r="B2031" s="3" t="s">
        <v>2058</v>
      </c>
      <c r="C2031" s="4" t="s">
        <v>1975</v>
      </c>
      <c r="D2031" s="4" t="str">
        <f>VLOOKUP(B2031,'local electoral areas'!AG:AH,2,FALSE)</f>
        <v>Adare – Rathkeale</v>
      </c>
      <c r="E2031" s="4">
        <v>21019</v>
      </c>
      <c r="F2031" s="5">
        <v>561</v>
      </c>
      <c r="G2031" t="b">
        <f>COUNTIF(B:B,B2031)&gt;1</f>
        <v>0</v>
      </c>
      <c r="H2031" s="43" t="s">
        <v>1982</v>
      </c>
      <c r="I2031" s="43" t="b">
        <f>COUNTIF(E:E,E2031)&gt;1</f>
        <v>0</v>
      </c>
    </row>
    <row r="2032" spans="1:9" x14ac:dyDescent="0.2">
      <c r="A2032" s="2" t="s">
        <v>10</v>
      </c>
      <c r="B2032" s="3" t="s">
        <v>2059</v>
      </c>
      <c r="C2032" s="4" t="s">
        <v>1975</v>
      </c>
      <c r="D2032" s="4" t="str">
        <f>VLOOKUP(B2032,'local electoral areas'!AG:AH,2,FALSE)</f>
        <v>Adare – Rathkeale</v>
      </c>
      <c r="E2032" s="4">
        <v>21121</v>
      </c>
      <c r="F2032" s="5">
        <v>613</v>
      </c>
      <c r="G2032" t="b">
        <f>COUNTIF(B:B,B2032)&gt;1</f>
        <v>0</v>
      </c>
      <c r="H2032" s="43" t="s">
        <v>1982</v>
      </c>
      <c r="I2032" s="43" t="b">
        <f>COUNTIF(E:E,E2032)&gt;1</f>
        <v>0</v>
      </c>
    </row>
    <row r="2033" spans="1:9" x14ac:dyDescent="0.2">
      <c r="A2033" s="2" t="s">
        <v>10</v>
      </c>
      <c r="B2033" s="3" t="s">
        <v>2060</v>
      </c>
      <c r="C2033" s="4" t="s">
        <v>1975</v>
      </c>
      <c r="D2033" s="4" t="str">
        <f>VLOOKUP(B2033,'local electoral areas'!AG:AH,2,FALSE)</f>
        <v>Cappamore – Kilmallock</v>
      </c>
      <c r="E2033" s="4">
        <v>21042</v>
      </c>
      <c r="F2033" s="5">
        <v>605</v>
      </c>
      <c r="G2033" t="b">
        <f>COUNTIF(B:B,B2033)&gt;1</f>
        <v>0</v>
      </c>
      <c r="H2033" s="43" t="s">
        <v>1982</v>
      </c>
      <c r="I2033" s="43" t="b">
        <f>COUNTIF(E:E,E2033)&gt;1</f>
        <v>0</v>
      </c>
    </row>
    <row r="2034" spans="1:9" x14ac:dyDescent="0.2">
      <c r="A2034" s="2" t="s">
        <v>10</v>
      </c>
      <c r="B2034" s="3" t="s">
        <v>2061</v>
      </c>
      <c r="C2034" s="4" t="s">
        <v>1975</v>
      </c>
      <c r="D2034" s="4" t="str">
        <f>VLOOKUP(B2034,'local electoral areas'!AG:AH,2,FALSE)</f>
        <v>Newcastle West</v>
      </c>
      <c r="E2034" s="4">
        <v>21096</v>
      </c>
      <c r="F2034" s="5">
        <v>544</v>
      </c>
      <c r="G2034" t="b">
        <f>COUNTIF(B:B,B2034)&gt;1</f>
        <v>0</v>
      </c>
      <c r="H2034" s="43" t="s">
        <v>1982</v>
      </c>
      <c r="I2034" s="43" t="b">
        <f>COUNTIF(E:E,E2034)&gt;1</f>
        <v>0</v>
      </c>
    </row>
    <row r="2035" spans="1:9" x14ac:dyDescent="0.2">
      <c r="A2035" s="2" t="s">
        <v>10</v>
      </c>
      <c r="B2035" s="3" t="s">
        <v>2062</v>
      </c>
      <c r="C2035" s="4" t="s">
        <v>1975</v>
      </c>
      <c r="D2035" s="4" t="str">
        <f>VLOOKUP(B2035,'local electoral areas'!AG:AH,2,FALSE)</f>
        <v>Cappamore – Kilmallock</v>
      </c>
      <c r="E2035" s="4">
        <v>21043</v>
      </c>
      <c r="F2035" s="5">
        <v>783</v>
      </c>
      <c r="G2035" t="b">
        <f>COUNTIF(B:B,B2035)&gt;1</f>
        <v>0</v>
      </c>
      <c r="H2035" s="43" t="s">
        <v>1982</v>
      </c>
      <c r="I2035" s="43" t="b">
        <f>COUNTIF(E:E,E2035)&gt;1</f>
        <v>0</v>
      </c>
    </row>
    <row r="2036" spans="1:9" x14ac:dyDescent="0.2">
      <c r="A2036" s="2" t="s">
        <v>10</v>
      </c>
      <c r="B2036" s="3" t="s">
        <v>2063</v>
      </c>
      <c r="C2036" s="4" t="s">
        <v>1975</v>
      </c>
      <c r="D2036" s="4" t="str">
        <f>VLOOKUP(B2036,'local electoral areas'!AG:AH,2,FALSE)</f>
        <v>Cappamore – Kilmallock</v>
      </c>
      <c r="E2036" s="4">
        <v>21044</v>
      </c>
      <c r="F2036" s="5">
        <v>911</v>
      </c>
      <c r="G2036" t="b">
        <f>COUNTIF(B:B,B2036)&gt;1</f>
        <v>0</v>
      </c>
      <c r="H2036" s="43" t="s">
        <v>1982</v>
      </c>
      <c r="I2036" s="43" t="b">
        <f>COUNTIF(E:E,E2036)&gt;1</f>
        <v>0</v>
      </c>
    </row>
    <row r="2037" spans="1:9" x14ac:dyDescent="0.2">
      <c r="A2037" s="2" t="s">
        <v>10</v>
      </c>
      <c r="B2037" s="3" t="s">
        <v>2064</v>
      </c>
      <c r="C2037" s="4" t="s">
        <v>1975</v>
      </c>
      <c r="D2037" s="4" t="str">
        <f>VLOOKUP(B2037,'local electoral areas'!AG:AH,2,FALSE)</f>
        <v>Cappamore – Kilmallock</v>
      </c>
      <c r="E2037" s="4">
        <v>21076</v>
      </c>
      <c r="F2037" s="5">
        <v>242</v>
      </c>
      <c r="G2037" t="b">
        <f>COUNTIF(B:B,B2037)&gt;1</f>
        <v>0</v>
      </c>
      <c r="H2037" s="43" t="s">
        <v>1982</v>
      </c>
      <c r="I2037" s="43" t="b">
        <f>COUNTIF(E:E,E2037)&gt;1</f>
        <v>0</v>
      </c>
    </row>
    <row r="2038" spans="1:9" x14ac:dyDescent="0.2">
      <c r="A2038" s="2" t="s">
        <v>10</v>
      </c>
      <c r="B2038" s="3" t="s">
        <v>2065</v>
      </c>
      <c r="C2038" s="4" t="s">
        <v>1975</v>
      </c>
      <c r="D2038" s="4" t="str">
        <f>VLOOKUP(B2038,'local electoral areas'!AG:AH,2,FALSE)</f>
        <v>Adare – Rathkeale</v>
      </c>
      <c r="E2038" s="4">
        <v>21122</v>
      </c>
      <c r="F2038" s="5">
        <v>472</v>
      </c>
      <c r="G2038" t="b">
        <f>COUNTIF(B:B,B2038)&gt;1</f>
        <v>0</v>
      </c>
      <c r="H2038" s="43" t="s">
        <v>1982</v>
      </c>
      <c r="I2038" s="43" t="b">
        <f>COUNTIF(E:E,E2038)&gt;1</f>
        <v>0</v>
      </c>
    </row>
    <row r="2039" spans="1:9" x14ac:dyDescent="0.2">
      <c r="A2039" s="2" t="s">
        <v>10</v>
      </c>
      <c r="B2039" s="3" t="s">
        <v>2066</v>
      </c>
      <c r="C2039" s="4" t="s">
        <v>1975</v>
      </c>
      <c r="D2039" s="4" t="str">
        <f>VLOOKUP(B2039,'local electoral areas'!AG:AH,2,FALSE)</f>
        <v>Adare – Rathkeale</v>
      </c>
      <c r="E2039" s="4">
        <v>21123</v>
      </c>
      <c r="F2039" s="5">
        <v>669</v>
      </c>
      <c r="G2039" t="b">
        <f>COUNTIF(B:B,B2039)&gt;1</f>
        <v>0</v>
      </c>
      <c r="H2039" s="43" t="s">
        <v>1982</v>
      </c>
      <c r="I2039" s="43" t="b">
        <f>COUNTIF(E:E,E2039)&gt;1</f>
        <v>0</v>
      </c>
    </row>
    <row r="2040" spans="1:9" x14ac:dyDescent="0.2">
      <c r="A2040" s="2" t="s">
        <v>10</v>
      </c>
      <c r="B2040" s="3" t="s">
        <v>2067</v>
      </c>
      <c r="C2040" s="4" t="s">
        <v>1975</v>
      </c>
      <c r="D2040" s="4" t="str">
        <f>VLOOKUP(B2040,'local electoral areas'!AG:AH,2,FALSE)</f>
        <v>Newcastle West</v>
      </c>
      <c r="E2040" s="4">
        <v>21097</v>
      </c>
      <c r="F2040" s="5">
        <v>555</v>
      </c>
      <c r="G2040" t="b">
        <f>COUNTIF(B:B,B2040)&gt;1</f>
        <v>0</v>
      </c>
      <c r="H2040" s="43" t="s">
        <v>1982</v>
      </c>
      <c r="I2040" s="43" t="b">
        <f>COUNTIF(E:E,E2040)&gt;1</f>
        <v>0</v>
      </c>
    </row>
    <row r="2041" spans="1:9" x14ac:dyDescent="0.2">
      <c r="A2041" s="2" t="s">
        <v>10</v>
      </c>
      <c r="B2041" s="3" t="s">
        <v>2068</v>
      </c>
      <c r="C2041" s="4" t="s">
        <v>1975</v>
      </c>
      <c r="D2041" s="4" t="str">
        <f>VLOOKUP(B2041,'local electoral areas'!AG:AH,2,FALSE)</f>
        <v>Adare – Rathkeale</v>
      </c>
      <c r="E2041" s="4">
        <v>21124</v>
      </c>
      <c r="F2041" s="5">
        <v>129</v>
      </c>
      <c r="G2041" t="b">
        <f>COUNTIF(B:B,B2041)&gt;1</f>
        <v>0</v>
      </c>
      <c r="H2041" s="43" t="s">
        <v>1982</v>
      </c>
      <c r="I2041" s="43" t="b">
        <f>COUNTIF(E:E,E2041)&gt;1</f>
        <v>0</v>
      </c>
    </row>
    <row r="2042" spans="1:9" x14ac:dyDescent="0.2">
      <c r="A2042" s="2" t="s">
        <v>10</v>
      </c>
      <c r="B2042" s="3" t="s">
        <v>2069</v>
      </c>
      <c r="C2042" s="4" t="s">
        <v>1975</v>
      </c>
      <c r="D2042" s="4" t="str">
        <f>VLOOKUP(B2042,'local electoral areas'!AG:AH,2,FALSE)</f>
        <v>Newcastle West</v>
      </c>
      <c r="E2042" s="4">
        <v>21098</v>
      </c>
      <c r="F2042" s="5">
        <v>1249</v>
      </c>
      <c r="G2042" t="b">
        <f>COUNTIF(B:B,B2042)&gt;1</f>
        <v>0</v>
      </c>
      <c r="H2042" s="43" t="s">
        <v>1982</v>
      </c>
      <c r="I2042" s="43" t="b">
        <f>COUNTIF(E:E,E2042)&gt;1</f>
        <v>0</v>
      </c>
    </row>
    <row r="2043" spans="1:9" x14ac:dyDescent="0.2">
      <c r="A2043" s="2" t="s">
        <v>10</v>
      </c>
      <c r="B2043" s="3" t="s">
        <v>2070</v>
      </c>
      <c r="C2043" s="4" t="s">
        <v>1975</v>
      </c>
      <c r="D2043" s="4" t="str">
        <f>VLOOKUP(B2043,'local electoral areas'!AG:AH,2,FALSE)</f>
        <v>Newcastle West</v>
      </c>
      <c r="E2043" s="4">
        <v>21099</v>
      </c>
      <c r="F2043" s="5">
        <v>492</v>
      </c>
      <c r="G2043" t="b">
        <f>COUNTIF(B:B,B2043)&gt;1</f>
        <v>0</v>
      </c>
      <c r="H2043" s="43" t="s">
        <v>1982</v>
      </c>
      <c r="I2043" s="43" t="b">
        <f>COUNTIF(E:E,E2043)&gt;1</f>
        <v>0</v>
      </c>
    </row>
    <row r="2044" spans="1:9" x14ac:dyDescent="0.2">
      <c r="A2044" s="2" t="s">
        <v>10</v>
      </c>
      <c r="B2044" s="3" t="s">
        <v>2071</v>
      </c>
      <c r="C2044" s="4" t="s">
        <v>1975</v>
      </c>
      <c r="D2044" s="4" t="str">
        <f>VLOOKUP(B2044,'local electoral areas'!AG:AH,2,FALSE)</f>
        <v>Newcastle West</v>
      </c>
      <c r="E2044" s="4">
        <v>21100</v>
      </c>
      <c r="F2044" s="5">
        <v>389</v>
      </c>
      <c r="G2044" t="b">
        <f>COUNTIF(B:B,B2044)&gt;1</f>
        <v>0</v>
      </c>
      <c r="H2044" s="43" t="s">
        <v>1982</v>
      </c>
      <c r="I2044" s="43" t="b">
        <f>COUNTIF(E:E,E2044)&gt;1</f>
        <v>0</v>
      </c>
    </row>
    <row r="2045" spans="1:9" x14ac:dyDescent="0.2">
      <c r="A2045" s="2" t="s">
        <v>10</v>
      </c>
      <c r="B2045" s="3" t="s">
        <v>2072</v>
      </c>
      <c r="C2045" s="4" t="s">
        <v>1975</v>
      </c>
      <c r="D2045" s="4" t="str">
        <f>VLOOKUP(B2045,'local electoral areas'!AG:AH,2,FALSE)</f>
        <v>Adare – Rathkeale</v>
      </c>
      <c r="E2045" s="4">
        <v>21125</v>
      </c>
      <c r="F2045" s="5">
        <v>722</v>
      </c>
      <c r="G2045" t="b">
        <f>COUNTIF(B:B,B2045)&gt;1</f>
        <v>0</v>
      </c>
      <c r="H2045" s="43" t="s">
        <v>1982</v>
      </c>
      <c r="I2045" s="43" t="b">
        <f>COUNTIF(E:E,E2045)&gt;1</f>
        <v>0</v>
      </c>
    </row>
    <row r="2046" spans="1:9" x14ac:dyDescent="0.2">
      <c r="A2046" s="2" t="s">
        <v>10</v>
      </c>
      <c r="B2046" s="3" t="s">
        <v>2073</v>
      </c>
      <c r="C2046" s="4" t="s">
        <v>1975</v>
      </c>
      <c r="D2046" s="4" t="str">
        <f>VLOOKUP(B2046,'local electoral areas'!AG:AH,2,FALSE)</f>
        <v>Newcastle West</v>
      </c>
      <c r="E2046" s="4">
        <v>21101</v>
      </c>
      <c r="F2046" s="5">
        <v>2489</v>
      </c>
      <c r="G2046" t="b">
        <f>COUNTIF(B:B,B2046)&gt;1</f>
        <v>0</v>
      </c>
      <c r="H2046" s="43" t="s">
        <v>1982</v>
      </c>
      <c r="I2046" s="43" t="b">
        <f>COUNTIF(E:E,E2046)&gt;1</f>
        <v>0</v>
      </c>
    </row>
    <row r="2047" spans="1:9" x14ac:dyDescent="0.2">
      <c r="A2047" s="2" t="s">
        <v>10</v>
      </c>
      <c r="B2047" s="3" t="s">
        <v>2074</v>
      </c>
      <c r="C2047" s="4" t="s">
        <v>1975</v>
      </c>
      <c r="D2047" s="4" t="str">
        <f>VLOOKUP(B2047,'local electoral areas'!AG:AH,2,FALSE)</f>
        <v>Newcastle West</v>
      </c>
      <c r="E2047" s="4">
        <v>21102</v>
      </c>
      <c r="F2047" s="5">
        <v>5604</v>
      </c>
      <c r="G2047" t="b">
        <f>COUNTIF(B:B,B2047)&gt;1</f>
        <v>0</v>
      </c>
      <c r="H2047" s="43" t="s">
        <v>1982</v>
      </c>
      <c r="I2047" s="43" t="b">
        <f>COUNTIF(E:E,E2047)&gt;1</f>
        <v>0</v>
      </c>
    </row>
    <row r="2048" spans="1:9" x14ac:dyDescent="0.2">
      <c r="A2048" s="2" t="s">
        <v>10</v>
      </c>
      <c r="B2048" s="3" t="s">
        <v>2075</v>
      </c>
      <c r="C2048" s="4" t="s">
        <v>1975</v>
      </c>
      <c r="D2048" s="4" t="str">
        <f>VLOOKUP(B2048,'local electoral areas'!AG:AH,2,FALSE)</f>
        <v>Cappamore – Kilmallock</v>
      </c>
      <c r="E2048" s="4">
        <v>21135</v>
      </c>
      <c r="F2048" s="5">
        <v>1116</v>
      </c>
      <c r="G2048" t="b">
        <f>COUNTIF(B:B,B2048)&gt;1</f>
        <v>0</v>
      </c>
      <c r="H2048" s="43" t="s">
        <v>1982</v>
      </c>
      <c r="I2048" s="43" t="b">
        <f>COUNTIF(E:E,E2048)&gt;1</f>
        <v>0</v>
      </c>
    </row>
    <row r="2049" spans="1:9" x14ac:dyDescent="0.2">
      <c r="A2049" s="2" t="s">
        <v>10</v>
      </c>
      <c r="B2049" s="3" t="s">
        <v>2076</v>
      </c>
      <c r="C2049" s="4" t="s">
        <v>1975</v>
      </c>
      <c r="D2049" s="4" t="str">
        <f>VLOOKUP(B2049,'local electoral areas'!AG:AH,2,FALSE)</f>
        <v>Adare – Rathkeale</v>
      </c>
      <c r="E2049" s="4">
        <v>21126</v>
      </c>
      <c r="F2049" s="5">
        <v>1088</v>
      </c>
      <c r="G2049" t="b">
        <f>COUNTIF(B:B,B2049)&gt;1</f>
        <v>0</v>
      </c>
      <c r="H2049" s="43" t="s">
        <v>1982</v>
      </c>
      <c r="I2049" s="43" t="b">
        <f>COUNTIF(E:E,E2049)&gt;1</f>
        <v>0</v>
      </c>
    </row>
    <row r="2050" spans="1:9" x14ac:dyDescent="0.2">
      <c r="A2050" s="2" t="s">
        <v>10</v>
      </c>
      <c r="B2050" s="3" t="s">
        <v>2077</v>
      </c>
      <c r="C2050" s="4" t="s">
        <v>1975</v>
      </c>
      <c r="D2050" s="4" t="str">
        <f>VLOOKUP(B2050,'local electoral areas'!AG:AH,2,FALSE)</f>
        <v>Cappamore – Kilmallock</v>
      </c>
      <c r="E2050" s="4">
        <v>21045</v>
      </c>
      <c r="F2050" s="5">
        <v>234</v>
      </c>
      <c r="G2050" t="b">
        <f>COUNTIF(B:B,B2050)&gt;1</f>
        <v>0</v>
      </c>
      <c r="H2050" s="43" t="s">
        <v>1982</v>
      </c>
      <c r="I2050" s="43" t="b">
        <f>COUNTIF(E:E,E2050)&gt;1</f>
        <v>0</v>
      </c>
    </row>
    <row r="2051" spans="1:9" x14ac:dyDescent="0.2">
      <c r="A2051" s="2" t="s">
        <v>10</v>
      </c>
      <c r="B2051" s="3" t="s">
        <v>2078</v>
      </c>
      <c r="C2051" s="4" t="s">
        <v>1975</v>
      </c>
      <c r="D2051" s="4" t="str">
        <f>VLOOKUP(B2051,'local electoral areas'!AG:AH,2,FALSE)</f>
        <v>Newcastle West</v>
      </c>
      <c r="E2051" s="4">
        <v>21103</v>
      </c>
      <c r="F2051" s="5">
        <v>507</v>
      </c>
      <c r="G2051" t="b">
        <f>COUNTIF(B:B,B2051)&gt;1</f>
        <v>0</v>
      </c>
      <c r="H2051" s="43" t="s">
        <v>1982</v>
      </c>
      <c r="I2051" s="43" t="b">
        <f>COUNTIF(E:E,E2051)&gt;1</f>
        <v>0</v>
      </c>
    </row>
    <row r="2052" spans="1:9" x14ac:dyDescent="0.2">
      <c r="A2052" s="2" t="s">
        <v>10</v>
      </c>
      <c r="B2052" s="3" t="s">
        <v>2079</v>
      </c>
      <c r="C2052" s="4" t="s">
        <v>1975</v>
      </c>
      <c r="D2052" s="4" t="str">
        <f>VLOOKUP(B2052,'local electoral areas'!AG:AH,2,FALSE)</f>
        <v>Adare – Rathkeale</v>
      </c>
      <c r="E2052" s="4">
        <v>21127</v>
      </c>
      <c r="F2052" s="5">
        <v>331</v>
      </c>
      <c r="G2052" t="b">
        <f>COUNTIF(B:B,B2052)&gt;1</f>
        <v>0</v>
      </c>
      <c r="H2052" s="43" t="s">
        <v>1982</v>
      </c>
      <c r="I2052" s="43" t="b">
        <f>COUNTIF(E:E,E2052)&gt;1</f>
        <v>0</v>
      </c>
    </row>
    <row r="2053" spans="1:9" x14ac:dyDescent="0.2">
      <c r="A2053" s="2" t="s">
        <v>10</v>
      </c>
      <c r="B2053" s="3" t="s">
        <v>2080</v>
      </c>
      <c r="C2053" s="4" t="s">
        <v>1975</v>
      </c>
      <c r="D2053" s="4" t="str">
        <f>VLOOKUP(B2053,'local electoral areas'!AG:AH,2,FALSE)</f>
        <v>Adare – Rathkeale</v>
      </c>
      <c r="E2053" s="4">
        <v>21128</v>
      </c>
      <c r="F2053" s="5">
        <v>1383</v>
      </c>
      <c r="G2053" t="b">
        <f>COUNTIF(B:B,B2053)&gt;1</f>
        <v>0</v>
      </c>
      <c r="H2053" s="43" t="s">
        <v>1982</v>
      </c>
      <c r="I2053" s="43" t="b">
        <f>COUNTIF(E:E,E2053)&gt;1</f>
        <v>0</v>
      </c>
    </row>
    <row r="2054" spans="1:9" x14ac:dyDescent="0.2">
      <c r="A2054" s="2" t="s">
        <v>10</v>
      </c>
      <c r="B2054" s="3" t="s">
        <v>1610</v>
      </c>
      <c r="C2054" s="4" t="s">
        <v>1975</v>
      </c>
      <c r="D2054" s="4" t="str">
        <f>VLOOKUP(B2054,'local electoral areas'!AG:AH,2,FALSE)</f>
        <v>Adare – Rathkeale</v>
      </c>
      <c r="E2054" s="4">
        <v>21020</v>
      </c>
      <c r="F2054" s="5">
        <v>309</v>
      </c>
      <c r="G2054" t="b">
        <f>COUNTIF(B:B,B2054)&gt;1</f>
        <v>1</v>
      </c>
      <c r="H2054" s="43" t="s">
        <v>1982</v>
      </c>
      <c r="I2054" s="43" t="b">
        <f>COUNTIF(E:E,E2054)&gt;1</f>
        <v>0</v>
      </c>
    </row>
    <row r="2055" spans="1:9" x14ac:dyDescent="0.2">
      <c r="A2055" s="2" t="s">
        <v>10</v>
      </c>
      <c r="B2055" s="3" t="s">
        <v>2081</v>
      </c>
      <c r="C2055" s="4" t="s">
        <v>1975</v>
      </c>
      <c r="D2055" s="4" t="str">
        <f>VLOOKUP(B2055,'local electoral areas'!AG:AH,2,FALSE)</f>
        <v>Newcastle West</v>
      </c>
      <c r="E2055" s="4">
        <v>21104</v>
      </c>
      <c r="F2055" s="5">
        <v>935</v>
      </c>
      <c r="G2055" t="b">
        <f>COUNTIF(B:B,B2055)&gt;1</f>
        <v>0</v>
      </c>
      <c r="H2055" s="43" t="s">
        <v>1982</v>
      </c>
      <c r="I2055" s="43" t="b">
        <f>COUNTIF(E:E,E2055)&gt;1</f>
        <v>0</v>
      </c>
    </row>
    <row r="2056" spans="1:9" x14ac:dyDescent="0.2">
      <c r="A2056" s="2" t="s">
        <v>10</v>
      </c>
      <c r="B2056" s="3" t="s">
        <v>2082</v>
      </c>
      <c r="C2056" s="4" t="s">
        <v>1975</v>
      </c>
      <c r="D2056" s="4" t="str">
        <f>VLOOKUP(B2056,'local electoral areas'!AG:AH,2,FALSE)</f>
        <v>Adare – Rathkeale</v>
      </c>
      <c r="E2056" s="4">
        <v>21129</v>
      </c>
      <c r="F2056" s="5">
        <v>614</v>
      </c>
      <c r="G2056" t="b">
        <f>COUNTIF(B:B,B2056)&gt;1</f>
        <v>0</v>
      </c>
      <c r="H2056" s="43" t="s">
        <v>1982</v>
      </c>
      <c r="I2056" s="43" t="b">
        <f>COUNTIF(E:E,E2056)&gt;1</f>
        <v>0</v>
      </c>
    </row>
    <row r="2057" spans="1:9" x14ac:dyDescent="0.2">
      <c r="A2057" s="2" t="s">
        <v>10</v>
      </c>
      <c r="B2057" s="3" t="s">
        <v>2083</v>
      </c>
      <c r="C2057" s="4" t="s">
        <v>1975</v>
      </c>
      <c r="D2057" s="4" t="str">
        <f>VLOOKUP(B2057,'local electoral areas'!AG:AH,2,FALSE)</f>
        <v>Cappamore – Kilmallock</v>
      </c>
      <c r="E2057" s="4">
        <v>21077</v>
      </c>
      <c r="F2057" s="5">
        <v>272</v>
      </c>
      <c r="G2057" t="b">
        <f>COUNTIF(B:B,B2057)&gt;1</f>
        <v>0</v>
      </c>
      <c r="H2057" s="43" t="s">
        <v>1982</v>
      </c>
      <c r="I2057" s="43" t="b">
        <f>COUNTIF(E:E,E2057)&gt;1</f>
        <v>0</v>
      </c>
    </row>
    <row r="2058" spans="1:9" x14ac:dyDescent="0.2">
      <c r="A2058" s="2" t="s">
        <v>10</v>
      </c>
      <c r="B2058" s="3" t="s">
        <v>2084</v>
      </c>
      <c r="C2058" s="4" t="s">
        <v>1975</v>
      </c>
      <c r="D2058" s="4" t="str">
        <f>VLOOKUP(B2058,'local electoral areas'!AG:AH,2,FALSE)</f>
        <v>Cappamore – Kilmallock</v>
      </c>
      <c r="E2058" s="4">
        <v>21046</v>
      </c>
      <c r="F2058" s="5">
        <v>338</v>
      </c>
      <c r="G2058" t="b">
        <f>COUNTIF(B:B,B2058)&gt;1</f>
        <v>1</v>
      </c>
      <c r="H2058" s="43" t="s">
        <v>1982</v>
      </c>
      <c r="I2058" s="43" t="b">
        <f>COUNTIF(E:E,E2058)&gt;1</f>
        <v>0</v>
      </c>
    </row>
    <row r="2059" spans="1:9" x14ac:dyDescent="0.2">
      <c r="A2059" s="2" t="s">
        <v>10</v>
      </c>
      <c r="B2059" s="3" t="s">
        <v>2085</v>
      </c>
      <c r="C2059" s="4" t="s">
        <v>1975</v>
      </c>
      <c r="D2059" s="4" t="str">
        <f>VLOOKUP(B2059,'local electoral areas'!AG:AH,2,FALSE)</f>
        <v>Newcastle West</v>
      </c>
      <c r="E2059" s="4">
        <v>21105</v>
      </c>
      <c r="F2059" s="5">
        <v>271</v>
      </c>
      <c r="G2059" t="b">
        <f>COUNTIF(B:B,B2059)&gt;1</f>
        <v>0</v>
      </c>
      <c r="H2059" s="43" t="s">
        <v>1982</v>
      </c>
      <c r="I2059" s="43" t="b">
        <f>COUNTIF(E:E,E2059)&gt;1</f>
        <v>0</v>
      </c>
    </row>
    <row r="2060" spans="1:9" x14ac:dyDescent="0.2">
      <c r="A2060" s="2" t="s">
        <v>10</v>
      </c>
      <c r="B2060" s="3" t="s">
        <v>2086</v>
      </c>
      <c r="C2060" s="4" t="s">
        <v>1975</v>
      </c>
      <c r="D2060" s="4" t="str">
        <f>VLOOKUP(B2060,'local electoral areas'!AG:AH,2,FALSE)</f>
        <v>Adare – Rathkeale</v>
      </c>
      <c r="E2060" s="4">
        <v>21130</v>
      </c>
      <c r="F2060" s="5">
        <v>923</v>
      </c>
      <c r="G2060" t="b">
        <f>COUNTIF(B:B,B2060)&gt;1</f>
        <v>0</v>
      </c>
      <c r="H2060" s="43" t="s">
        <v>1982</v>
      </c>
      <c r="I2060" s="43" t="b">
        <f>COUNTIF(E:E,E2060)&gt;1</f>
        <v>0</v>
      </c>
    </row>
    <row r="2061" spans="1:9" x14ac:dyDescent="0.2">
      <c r="A2061" s="2" t="s">
        <v>10</v>
      </c>
      <c r="B2061" s="3" t="s">
        <v>2087</v>
      </c>
      <c r="C2061" s="4" t="s">
        <v>1975</v>
      </c>
      <c r="D2061" s="4" t="str">
        <f>VLOOKUP(B2061,'local electoral areas'!AG:AH,2,FALSE)</f>
        <v>Adare – Rathkeale</v>
      </c>
      <c r="E2061" s="4">
        <v>21131</v>
      </c>
      <c r="F2061" s="5">
        <v>539</v>
      </c>
      <c r="G2061" t="b">
        <f>COUNTIF(B:B,B2061)&gt;1</f>
        <v>0</v>
      </c>
      <c r="H2061" s="43" t="s">
        <v>1982</v>
      </c>
      <c r="I2061" s="43" t="b">
        <f>COUNTIF(E:E,E2061)&gt;1</f>
        <v>0</v>
      </c>
    </row>
    <row r="2062" spans="1:9" x14ac:dyDescent="0.2">
      <c r="A2062" s="2" t="s">
        <v>10</v>
      </c>
      <c r="B2062" s="3" t="s">
        <v>2088</v>
      </c>
      <c r="C2062" s="4" t="s">
        <v>1975</v>
      </c>
      <c r="D2062" s="4" t="str">
        <f>VLOOKUP(B2062,'local electoral areas'!AG:AH,2,FALSE)</f>
        <v>Cappamore – Kilmallock</v>
      </c>
      <c r="E2062" s="4">
        <v>21136</v>
      </c>
      <c r="F2062" s="5">
        <v>585</v>
      </c>
      <c r="G2062" t="b">
        <f>COUNTIF(B:B,B2062)&gt;1</f>
        <v>0</v>
      </c>
      <c r="H2062" s="43" t="s">
        <v>1982</v>
      </c>
      <c r="I2062" s="43" t="b">
        <f>COUNTIF(E:E,E2062)&gt;1</f>
        <v>0</v>
      </c>
    </row>
    <row r="2063" spans="1:9" x14ac:dyDescent="0.2">
      <c r="A2063" s="2" t="s">
        <v>10</v>
      </c>
      <c r="B2063" s="3" t="s">
        <v>2089</v>
      </c>
      <c r="C2063" s="4" t="s">
        <v>1975</v>
      </c>
      <c r="D2063" s="4" t="str">
        <f>VLOOKUP(B2063,'local electoral areas'!AG:AH,2,FALSE)</f>
        <v>Newcastle West</v>
      </c>
      <c r="E2063" s="4">
        <v>21106</v>
      </c>
      <c r="F2063" s="5">
        <v>1034</v>
      </c>
      <c r="G2063" t="b">
        <f>COUNTIF(B:B,B2063)&gt;1</f>
        <v>0</v>
      </c>
      <c r="H2063" s="43" t="s">
        <v>1982</v>
      </c>
      <c r="I2063" s="43" t="b">
        <f>COUNTIF(E:E,E2063)&gt;1</f>
        <v>0</v>
      </c>
    </row>
    <row r="2064" spans="1:9" x14ac:dyDescent="0.2">
      <c r="A2064" s="2" t="s">
        <v>10</v>
      </c>
      <c r="B2064" s="3" t="s">
        <v>2090</v>
      </c>
      <c r="C2064" s="4" t="s">
        <v>1975</v>
      </c>
      <c r="D2064" s="4" t="str">
        <f>VLOOKUP(B2064,'local electoral areas'!AG:AH,2,FALSE)</f>
        <v>Cappamore – Kilmallock</v>
      </c>
      <c r="E2064" s="4">
        <v>21047</v>
      </c>
      <c r="F2064" s="5">
        <v>705</v>
      </c>
      <c r="G2064" t="b">
        <f>COUNTIF(B:B,B2064)&gt;1</f>
        <v>0</v>
      </c>
      <c r="H2064" s="43" t="s">
        <v>1982</v>
      </c>
      <c r="I2064" s="43" t="b">
        <f>COUNTIF(E:E,E2064)&gt;1</f>
        <v>0</v>
      </c>
    </row>
    <row r="2065" spans="1:9" x14ac:dyDescent="0.2">
      <c r="A2065" s="2" t="s">
        <v>10</v>
      </c>
      <c r="B2065" s="3" t="s">
        <v>2091</v>
      </c>
      <c r="C2065" s="4" t="s">
        <v>1975</v>
      </c>
      <c r="D2065" s="4" t="str">
        <f>VLOOKUP(B2065,'local electoral areas'!AG:AH,2,FALSE)</f>
        <v>Cappamore – Kilmallock</v>
      </c>
      <c r="E2065" s="4">
        <v>21048</v>
      </c>
      <c r="F2065" s="5">
        <v>649</v>
      </c>
      <c r="G2065" t="b">
        <f>COUNTIF(B:B,B2065)&gt;1</f>
        <v>0</v>
      </c>
      <c r="H2065" s="43" t="s">
        <v>1982</v>
      </c>
      <c r="I2065" s="43" t="b">
        <f>COUNTIF(E:E,E2065)&gt;1</f>
        <v>0</v>
      </c>
    </row>
    <row r="2066" spans="1:9" x14ac:dyDescent="0.2">
      <c r="A2066" s="2" t="s">
        <v>10</v>
      </c>
      <c r="B2066" s="3" t="s">
        <v>2092</v>
      </c>
      <c r="C2066" s="4" t="s">
        <v>2093</v>
      </c>
      <c r="D2066" s="4" t="str">
        <f>VLOOKUP(B2066,'local electoral areas'!AG:AH,2,FALSE)</f>
        <v>Limerick City North</v>
      </c>
      <c r="E2066" s="4">
        <v>20001</v>
      </c>
      <c r="F2066" s="5">
        <v>4603</v>
      </c>
      <c r="G2066" t="b">
        <f>COUNTIF(B:B,B2066)&gt;1</f>
        <v>0</v>
      </c>
      <c r="H2066" s="43" t="s">
        <v>1976</v>
      </c>
      <c r="I2066" s="43" t="b">
        <f>COUNTIF(E:E,E2066)&gt;1</f>
        <v>0</v>
      </c>
    </row>
    <row r="2067" spans="1:9" x14ac:dyDescent="0.2">
      <c r="A2067" s="2" t="s">
        <v>10</v>
      </c>
      <c r="B2067" s="3" t="s">
        <v>2094</v>
      </c>
      <c r="C2067" s="4" t="s">
        <v>2093</v>
      </c>
      <c r="D2067" s="4" t="str">
        <f>VLOOKUP(B2067,'local electoral areas'!AG:AH,2,FALSE)</f>
        <v>Limerick City North</v>
      </c>
      <c r="E2067" s="4">
        <v>20002</v>
      </c>
      <c r="F2067" s="5">
        <v>2786</v>
      </c>
      <c r="G2067" t="b">
        <f>COUNTIF(B:B,B2067)&gt;1</f>
        <v>0</v>
      </c>
      <c r="H2067" s="43" t="s">
        <v>1976</v>
      </c>
      <c r="I2067" s="43" t="b">
        <f>COUNTIF(E:E,E2067)&gt;1</f>
        <v>0</v>
      </c>
    </row>
    <row r="2068" spans="1:9" x14ac:dyDescent="0.2">
      <c r="A2068" s="2" t="s">
        <v>10</v>
      </c>
      <c r="B2068" s="3" t="s">
        <v>2095</v>
      </c>
      <c r="C2068" s="4" t="s">
        <v>2093</v>
      </c>
      <c r="D2068" s="4" t="str">
        <f>VLOOKUP(B2068,'local electoral areas'!AG:AH,2,FALSE)</f>
        <v>Limerick City North</v>
      </c>
      <c r="E2068" s="4">
        <v>20003</v>
      </c>
      <c r="F2068" s="5">
        <v>608</v>
      </c>
      <c r="G2068" t="b">
        <f>COUNTIF(B:B,B2068)&gt;1</f>
        <v>0</v>
      </c>
      <c r="H2068" s="43" t="s">
        <v>1976</v>
      </c>
      <c r="I2068" s="43" t="b">
        <f>COUNTIF(E:E,E2068)&gt;1</f>
        <v>0</v>
      </c>
    </row>
    <row r="2069" spans="1:9" x14ac:dyDescent="0.2">
      <c r="A2069" s="2" t="s">
        <v>10</v>
      </c>
      <c r="B2069" s="3" t="s">
        <v>2096</v>
      </c>
      <c r="C2069" s="4" t="s">
        <v>2093</v>
      </c>
      <c r="D2069" s="4" t="str">
        <f>VLOOKUP(B2069,'local electoral areas'!AG:AH,2,FALSE)</f>
        <v>Limerick City North</v>
      </c>
      <c r="E2069" s="4">
        <v>20004</v>
      </c>
      <c r="F2069" s="5">
        <v>1493</v>
      </c>
      <c r="G2069" t="b">
        <f>COUNTIF(B:B,B2069)&gt;1</f>
        <v>0</v>
      </c>
      <c r="H2069" s="43" t="s">
        <v>1976</v>
      </c>
      <c r="I2069" s="43" t="b">
        <f>COUNTIF(E:E,E2069)&gt;1</f>
        <v>0</v>
      </c>
    </row>
    <row r="2070" spans="1:9" x14ac:dyDescent="0.2">
      <c r="A2070" s="2" t="s">
        <v>10</v>
      </c>
      <c r="B2070" s="3" t="s">
        <v>2097</v>
      </c>
      <c r="C2070" s="4" t="s">
        <v>2093</v>
      </c>
      <c r="D2070" s="4" t="str">
        <f>VLOOKUP(B2070,'local electoral areas'!AG:AH,2,FALSE)</f>
        <v>Limerick City West</v>
      </c>
      <c r="E2070" s="4">
        <v>20005</v>
      </c>
      <c r="F2070" s="5">
        <v>2393</v>
      </c>
      <c r="G2070" t="b">
        <f>COUNTIF(B:B,B2070)&gt;1</f>
        <v>0</v>
      </c>
      <c r="H2070" s="43" t="s">
        <v>1976</v>
      </c>
      <c r="I2070" s="43" t="b">
        <f>COUNTIF(E:E,E2070)&gt;1</f>
        <v>0</v>
      </c>
    </row>
    <row r="2071" spans="1:9" x14ac:dyDescent="0.2">
      <c r="A2071" s="2" t="s">
        <v>10</v>
      </c>
      <c r="B2071" s="3" t="s">
        <v>2098</v>
      </c>
      <c r="C2071" s="4" t="s">
        <v>2093</v>
      </c>
      <c r="D2071" s="4" t="str">
        <f>VLOOKUP(B2071,'local electoral areas'!AG:AH,2,FALSE)</f>
        <v>Limerick City West</v>
      </c>
      <c r="E2071" s="4">
        <v>20006</v>
      </c>
      <c r="F2071" s="5">
        <v>1370</v>
      </c>
      <c r="G2071" t="b">
        <f>COUNTIF(B:B,B2071)&gt;1</f>
        <v>0</v>
      </c>
      <c r="H2071" s="43" t="s">
        <v>1976</v>
      </c>
      <c r="I2071" s="43" t="b">
        <f>COUNTIF(E:E,E2071)&gt;1</f>
        <v>0</v>
      </c>
    </row>
    <row r="2072" spans="1:9" x14ac:dyDescent="0.2">
      <c r="A2072" s="2" t="s">
        <v>10</v>
      </c>
      <c r="B2072" s="3" t="s">
        <v>2099</v>
      </c>
      <c r="C2072" s="4" t="s">
        <v>2093</v>
      </c>
      <c r="D2072" s="4" t="str">
        <f>VLOOKUP(B2072,'local electoral areas'!AG:AH,2,FALSE)</f>
        <v>Limerick City West</v>
      </c>
      <c r="E2072" s="4">
        <v>21051</v>
      </c>
      <c r="F2072" s="5">
        <v>18961</v>
      </c>
      <c r="G2072" t="b">
        <f>COUNTIF(B:B,B2072)&gt;1</f>
        <v>0</v>
      </c>
      <c r="H2072" s="43" t="s">
        <v>1976</v>
      </c>
      <c r="I2072" s="43" t="b">
        <f>COUNTIF(E:E,E2072)&gt;1</f>
        <v>0</v>
      </c>
    </row>
    <row r="2073" spans="1:9" x14ac:dyDescent="0.2">
      <c r="A2073" s="2" t="s">
        <v>10</v>
      </c>
      <c r="B2073" s="3" t="s">
        <v>2100</v>
      </c>
      <c r="C2073" s="4" t="s">
        <v>2093</v>
      </c>
      <c r="D2073" s="4" t="str">
        <f>VLOOKUP(B2073,'local electoral areas'!AG:AH,2,FALSE)</f>
        <v>Limerick City North</v>
      </c>
      <c r="E2073" s="4">
        <v>20007</v>
      </c>
      <c r="F2073" s="5">
        <v>3020</v>
      </c>
      <c r="G2073" t="b">
        <f>COUNTIF(B:B,B2073)&gt;1</f>
        <v>0</v>
      </c>
      <c r="H2073" s="43" t="s">
        <v>1976</v>
      </c>
      <c r="I2073" s="43" t="b">
        <f>COUNTIF(E:E,E2073)&gt;1</f>
        <v>0</v>
      </c>
    </row>
    <row r="2074" spans="1:9" x14ac:dyDescent="0.2">
      <c r="A2074" s="2" t="s">
        <v>10</v>
      </c>
      <c r="B2074" s="3" t="s">
        <v>2101</v>
      </c>
      <c r="C2074" s="4" t="s">
        <v>2093</v>
      </c>
      <c r="D2074" s="4" t="str">
        <f>VLOOKUP(B2074,'local electoral areas'!AG:AH,2,FALSE)</f>
        <v>Limerick City East</v>
      </c>
      <c r="E2074" s="4">
        <v>21052</v>
      </c>
      <c r="F2074" s="5">
        <v>15768</v>
      </c>
      <c r="G2074" t="b">
        <f>COUNTIF(B:B,B2074)&gt;1</f>
        <v>0</v>
      </c>
      <c r="H2074" s="43" t="s">
        <v>1976</v>
      </c>
      <c r="I2074" s="43" t="b">
        <f>COUNTIF(E:E,E2074)&gt;1</f>
        <v>0</v>
      </c>
    </row>
    <row r="2075" spans="1:9" x14ac:dyDescent="0.2">
      <c r="A2075" s="2" t="s">
        <v>10</v>
      </c>
      <c r="B2075" s="3" t="s">
        <v>2102</v>
      </c>
      <c r="C2075" s="4" t="s">
        <v>2093</v>
      </c>
      <c r="D2075" s="4" t="str">
        <f>VLOOKUP(B2075,'local electoral areas'!AG:AH,2,FALSE)</f>
        <v>Limerick City East</v>
      </c>
      <c r="E2075" s="4">
        <v>21053</v>
      </c>
      <c r="F2075" s="5">
        <v>4495</v>
      </c>
      <c r="G2075" t="b">
        <f>COUNTIF(B:B,B2075)&gt;1</f>
        <v>0</v>
      </c>
      <c r="H2075" s="43" t="s">
        <v>1976</v>
      </c>
      <c r="I2075" s="43" t="b">
        <f>COUNTIF(E:E,E2075)&gt;1</f>
        <v>0</v>
      </c>
    </row>
    <row r="2076" spans="1:9" x14ac:dyDescent="0.2">
      <c r="A2076" s="2" t="s">
        <v>10</v>
      </c>
      <c r="B2076" s="3" t="s">
        <v>2103</v>
      </c>
      <c r="C2076" s="4" t="s">
        <v>2093</v>
      </c>
      <c r="D2076" s="4" t="str">
        <f>VLOOKUP(B2076,'local electoral areas'!AG:AH,2,FALSE)</f>
        <v>Limerick City North</v>
      </c>
      <c r="E2076" s="4">
        <v>20008</v>
      </c>
      <c r="F2076" s="5">
        <v>1145</v>
      </c>
      <c r="G2076" t="b">
        <f>COUNTIF(B:B,B2076)&gt;1</f>
        <v>0</v>
      </c>
      <c r="H2076" s="43" t="s">
        <v>1976</v>
      </c>
      <c r="I2076" s="43" t="b">
        <f>COUNTIF(E:E,E2076)&gt;1</f>
        <v>0</v>
      </c>
    </row>
    <row r="2077" spans="1:9" x14ac:dyDescent="0.2">
      <c r="A2077" s="2" t="s">
        <v>10</v>
      </c>
      <c r="B2077" s="3" t="s">
        <v>2104</v>
      </c>
      <c r="C2077" s="4" t="s">
        <v>2093</v>
      </c>
      <c r="D2077" s="4" t="str">
        <f>VLOOKUP(B2077,'local electoral areas'!AG:AH,2,FALSE)</f>
        <v>Limerick City North</v>
      </c>
      <c r="E2077" s="4">
        <v>20009</v>
      </c>
      <c r="F2077" s="5">
        <v>563</v>
      </c>
      <c r="G2077" t="b">
        <f>COUNTIF(B:B,B2077)&gt;1</f>
        <v>0</v>
      </c>
      <c r="H2077" s="43" t="s">
        <v>1976</v>
      </c>
      <c r="I2077" s="43" t="b">
        <f>COUNTIF(E:E,E2077)&gt;1</f>
        <v>0</v>
      </c>
    </row>
    <row r="2078" spans="1:9" x14ac:dyDescent="0.2">
      <c r="A2078" s="2" t="s">
        <v>10</v>
      </c>
      <c r="B2078" s="3" t="s">
        <v>2105</v>
      </c>
      <c r="C2078" s="4" t="s">
        <v>2093</v>
      </c>
      <c r="D2078" s="4" t="str">
        <f>VLOOKUP(B2078,'local electoral areas'!AG:AH,2,FALSE)</f>
        <v>Limerick City North</v>
      </c>
      <c r="E2078" s="4">
        <v>20010</v>
      </c>
      <c r="F2078" s="5">
        <v>1295</v>
      </c>
      <c r="G2078" t="b">
        <f>COUNTIF(B:B,B2078)&gt;1</f>
        <v>0</v>
      </c>
      <c r="H2078" s="43" t="s">
        <v>1976</v>
      </c>
      <c r="I2078" s="43" t="b">
        <f>COUNTIF(E:E,E2078)&gt;1</f>
        <v>0</v>
      </c>
    </row>
    <row r="2079" spans="1:9" x14ac:dyDescent="0.2">
      <c r="A2079" s="2" t="s">
        <v>10</v>
      </c>
      <c r="B2079" s="3" t="s">
        <v>2106</v>
      </c>
      <c r="C2079" s="4" t="s">
        <v>2093</v>
      </c>
      <c r="D2079" s="4" t="str">
        <f>VLOOKUP(B2079,'local electoral areas'!AG:AH,2,FALSE)</f>
        <v>Limerick City North</v>
      </c>
      <c r="E2079" s="4">
        <v>20011</v>
      </c>
      <c r="F2079" s="5">
        <v>2067</v>
      </c>
      <c r="G2079" t="b">
        <f>COUNTIF(B:B,B2079)&gt;1</f>
        <v>0</v>
      </c>
      <c r="H2079" s="43" t="s">
        <v>1976</v>
      </c>
      <c r="I2079" s="43" t="b">
        <f>COUNTIF(E:E,E2079)&gt;1</f>
        <v>0</v>
      </c>
    </row>
    <row r="2080" spans="1:9" x14ac:dyDescent="0.2">
      <c r="A2080" s="2" t="s">
        <v>10</v>
      </c>
      <c r="B2080" s="3" t="s">
        <v>2107</v>
      </c>
      <c r="C2080" s="4" t="s">
        <v>2093</v>
      </c>
      <c r="D2080" s="4" t="str">
        <f>VLOOKUP(B2080,'local electoral areas'!AG:AH,2,FALSE)</f>
        <v>Limerick City East</v>
      </c>
      <c r="E2080" s="4">
        <v>21059</v>
      </c>
      <c r="F2080" s="5">
        <v>3602</v>
      </c>
      <c r="G2080" t="b">
        <f>COUNTIF(B:B,B2080)&gt;1</f>
        <v>0</v>
      </c>
      <c r="H2080" s="43" t="s">
        <v>1976</v>
      </c>
      <c r="I2080" s="43" t="b">
        <f>COUNTIF(E:E,E2080)&gt;1</f>
        <v>0</v>
      </c>
    </row>
    <row r="2081" spans="1:9" x14ac:dyDescent="0.2">
      <c r="A2081" s="2" t="s">
        <v>10</v>
      </c>
      <c r="B2081" s="3" t="s">
        <v>2108</v>
      </c>
      <c r="C2081" s="4" t="s">
        <v>2093</v>
      </c>
      <c r="D2081" s="4" t="str">
        <f>VLOOKUP(B2081,'local electoral areas'!AG:AH,2,FALSE)</f>
        <v>Limerick City North</v>
      </c>
      <c r="E2081" s="4">
        <v>20012</v>
      </c>
      <c r="F2081" s="5">
        <v>1670</v>
      </c>
      <c r="G2081" t="b">
        <f>COUNTIF(B:B,B2081)&gt;1</f>
        <v>0</v>
      </c>
      <c r="H2081" s="43" t="s">
        <v>1976</v>
      </c>
      <c r="I2081" s="43" t="b">
        <f>COUNTIF(E:E,E2081)&gt;1</f>
        <v>0</v>
      </c>
    </row>
    <row r="2082" spans="1:9" x14ac:dyDescent="0.2">
      <c r="A2082" s="2" t="s">
        <v>10</v>
      </c>
      <c r="B2082" s="3" t="s">
        <v>2109</v>
      </c>
      <c r="C2082" s="4" t="s">
        <v>2093</v>
      </c>
      <c r="D2082" s="4" t="str">
        <f>VLOOKUP(B2082,'local electoral areas'!AG:AH,2,FALSE)</f>
        <v>Limerick City West</v>
      </c>
      <c r="E2082" s="4">
        <v>20013</v>
      </c>
      <c r="F2082" s="5">
        <v>591</v>
      </c>
      <c r="G2082" t="b">
        <f>COUNTIF(B:B,B2082)&gt;1</f>
        <v>0</v>
      </c>
      <c r="H2082" s="43" t="s">
        <v>1976</v>
      </c>
      <c r="I2082" s="43" t="b">
        <f>COUNTIF(E:E,E2082)&gt;1</f>
        <v>0</v>
      </c>
    </row>
    <row r="2083" spans="1:9" x14ac:dyDescent="0.2">
      <c r="A2083" s="2" t="s">
        <v>10</v>
      </c>
      <c r="B2083" s="3" t="s">
        <v>2110</v>
      </c>
      <c r="C2083" s="4" t="s">
        <v>2093</v>
      </c>
      <c r="D2083" s="4" t="str">
        <f>VLOOKUP(B2083,'local electoral areas'!AG:AH,2,FALSE)</f>
        <v>Limerick City West</v>
      </c>
      <c r="E2083" s="4">
        <v>20014</v>
      </c>
      <c r="F2083" s="5">
        <v>2915</v>
      </c>
      <c r="G2083" t="b">
        <f>COUNTIF(B:B,B2083)&gt;1</f>
        <v>0</v>
      </c>
      <c r="H2083" s="43" t="s">
        <v>1976</v>
      </c>
      <c r="I2083" s="43" t="b">
        <f>COUNTIF(E:E,E2083)&gt;1</f>
        <v>0</v>
      </c>
    </row>
    <row r="2084" spans="1:9" x14ac:dyDescent="0.2">
      <c r="A2084" s="2" t="s">
        <v>10</v>
      </c>
      <c r="B2084" s="3" t="s">
        <v>2111</v>
      </c>
      <c r="C2084" s="4" t="s">
        <v>2093</v>
      </c>
      <c r="D2084" s="4" t="str">
        <f>VLOOKUP(B2084,'local electoral areas'!AG:AH,2,FALSE)</f>
        <v>Limerick City West</v>
      </c>
      <c r="E2084" s="4">
        <v>20015</v>
      </c>
      <c r="F2084" s="5">
        <v>1238</v>
      </c>
      <c r="G2084" t="b">
        <f>COUNTIF(B:B,B2084)&gt;1</f>
        <v>0</v>
      </c>
      <c r="H2084" s="43" t="s">
        <v>1976</v>
      </c>
      <c r="I2084" s="43" t="b">
        <f>COUNTIF(E:E,E2084)&gt;1</f>
        <v>0</v>
      </c>
    </row>
    <row r="2085" spans="1:9" x14ac:dyDescent="0.2">
      <c r="A2085" s="2" t="s">
        <v>10</v>
      </c>
      <c r="B2085" s="3" t="s">
        <v>2112</v>
      </c>
      <c r="C2085" s="4" t="s">
        <v>2093</v>
      </c>
      <c r="D2085" s="4" t="str">
        <f>VLOOKUP(B2085,'local electoral areas'!AG:AH,2,FALSE)</f>
        <v>Limerick City West</v>
      </c>
      <c r="E2085" s="4">
        <v>20016</v>
      </c>
      <c r="F2085" s="5">
        <v>1123</v>
      </c>
      <c r="G2085" t="b">
        <f>COUNTIF(B:B,B2085)&gt;1</f>
        <v>0</v>
      </c>
      <c r="H2085" s="43" t="s">
        <v>1976</v>
      </c>
      <c r="I2085" s="43" t="b">
        <f>COUNTIF(E:E,E2085)&gt;1</f>
        <v>0</v>
      </c>
    </row>
    <row r="2086" spans="1:9" x14ac:dyDescent="0.2">
      <c r="A2086" s="2" t="s">
        <v>10</v>
      </c>
      <c r="B2086" s="3" t="s">
        <v>2113</v>
      </c>
      <c r="C2086" s="4" t="s">
        <v>2093</v>
      </c>
      <c r="D2086" s="4" t="str">
        <f>VLOOKUP(B2086,'local electoral areas'!AG:AH,2,FALSE)</f>
        <v>Limerick City West</v>
      </c>
      <c r="E2086" s="4">
        <v>20017</v>
      </c>
      <c r="F2086" s="5">
        <v>804</v>
      </c>
      <c r="G2086" t="b">
        <f>COUNTIF(B:B,B2086)&gt;1</f>
        <v>0</v>
      </c>
      <c r="H2086" s="43" t="s">
        <v>1976</v>
      </c>
      <c r="I2086" s="43" t="b">
        <f>COUNTIF(E:E,E2086)&gt;1</f>
        <v>0</v>
      </c>
    </row>
    <row r="2087" spans="1:9" x14ac:dyDescent="0.2">
      <c r="A2087" s="2" t="s">
        <v>10</v>
      </c>
      <c r="B2087" s="3" t="s">
        <v>2114</v>
      </c>
      <c r="C2087" s="4" t="s">
        <v>2093</v>
      </c>
      <c r="D2087" s="4" t="str">
        <f>VLOOKUP(B2087,'local electoral areas'!AG:AH,2,FALSE)</f>
        <v>Limerick City North</v>
      </c>
      <c r="E2087" s="4">
        <v>20018</v>
      </c>
      <c r="F2087" s="5">
        <v>1026</v>
      </c>
      <c r="G2087" t="b">
        <f>COUNTIF(B:B,B2087)&gt;1</f>
        <v>0</v>
      </c>
      <c r="H2087" s="43" t="s">
        <v>1976</v>
      </c>
      <c r="I2087" s="43" t="b">
        <f>COUNTIF(E:E,E2087)&gt;1</f>
        <v>0</v>
      </c>
    </row>
    <row r="2088" spans="1:9" x14ac:dyDescent="0.2">
      <c r="A2088" s="2" t="s">
        <v>10</v>
      </c>
      <c r="B2088" s="3" t="s">
        <v>2115</v>
      </c>
      <c r="C2088" s="4" t="s">
        <v>2093</v>
      </c>
      <c r="D2088" s="4" t="str">
        <f>VLOOKUP(B2088,'local electoral areas'!AG:AH,2,FALSE)</f>
        <v>Limerick City East</v>
      </c>
      <c r="E2088" s="4">
        <v>20019</v>
      </c>
      <c r="F2088" s="5">
        <v>1407</v>
      </c>
      <c r="G2088" t="b">
        <f>COUNTIF(B:B,B2088)&gt;1</f>
        <v>0</v>
      </c>
      <c r="H2088" s="43" t="s">
        <v>1976</v>
      </c>
      <c r="I2088" s="43" t="b">
        <f>COUNTIF(E:E,E2088)&gt;1</f>
        <v>0</v>
      </c>
    </row>
    <row r="2089" spans="1:9" x14ac:dyDescent="0.2">
      <c r="A2089" s="2" t="s">
        <v>10</v>
      </c>
      <c r="B2089" s="3" t="s">
        <v>2116</v>
      </c>
      <c r="C2089" s="4" t="s">
        <v>2093</v>
      </c>
      <c r="D2089" s="4" t="str">
        <f>VLOOKUP(B2089,'local electoral areas'!AG:AH,2,FALSE)</f>
        <v>Limerick City East</v>
      </c>
      <c r="E2089" s="4">
        <v>20020</v>
      </c>
      <c r="F2089" s="5">
        <v>722</v>
      </c>
      <c r="G2089" t="b">
        <f>COUNTIF(B:B,B2089)&gt;1</f>
        <v>0</v>
      </c>
      <c r="H2089" s="43" t="s">
        <v>1976</v>
      </c>
      <c r="I2089" s="43" t="b">
        <f>COUNTIF(E:E,E2089)&gt;1</f>
        <v>0</v>
      </c>
    </row>
    <row r="2090" spans="1:9" x14ac:dyDescent="0.2">
      <c r="A2090" s="2" t="s">
        <v>10</v>
      </c>
      <c r="B2090" s="3" t="s">
        <v>2117</v>
      </c>
      <c r="C2090" s="4" t="s">
        <v>2093</v>
      </c>
      <c r="D2090" s="4" t="str">
        <f>VLOOKUP(B2090,'local electoral areas'!AG:AH,2,FALSE)</f>
        <v>Limerick City East</v>
      </c>
      <c r="E2090" s="4">
        <v>20021</v>
      </c>
      <c r="F2090" s="5">
        <v>651</v>
      </c>
      <c r="G2090" t="b">
        <f>COUNTIF(B:B,B2090)&gt;1</f>
        <v>0</v>
      </c>
      <c r="H2090" s="43" t="s">
        <v>1976</v>
      </c>
      <c r="I2090" s="43" t="b">
        <f>COUNTIF(E:E,E2090)&gt;1</f>
        <v>0</v>
      </c>
    </row>
    <row r="2091" spans="1:9" x14ac:dyDescent="0.2">
      <c r="A2091" s="2" t="s">
        <v>10</v>
      </c>
      <c r="B2091" s="3" t="s">
        <v>2118</v>
      </c>
      <c r="C2091" s="4" t="s">
        <v>2093</v>
      </c>
      <c r="D2091" s="4" t="str">
        <f>VLOOKUP(B2091,'local electoral areas'!AG:AH,2,FALSE)</f>
        <v>Limerick City East</v>
      </c>
      <c r="E2091" s="4">
        <v>20022</v>
      </c>
      <c r="F2091" s="5">
        <v>1234</v>
      </c>
      <c r="G2091" t="b">
        <f>COUNTIF(B:B,B2091)&gt;1</f>
        <v>0</v>
      </c>
      <c r="H2091" s="43" t="s">
        <v>1976</v>
      </c>
      <c r="I2091" s="43" t="b">
        <f>COUNTIF(E:E,E2091)&gt;1</f>
        <v>0</v>
      </c>
    </row>
    <row r="2092" spans="1:9" x14ac:dyDescent="0.2">
      <c r="A2092" s="2" t="s">
        <v>10</v>
      </c>
      <c r="B2092" s="3" t="s">
        <v>2119</v>
      </c>
      <c r="C2092" s="4" t="s">
        <v>2093</v>
      </c>
      <c r="D2092" s="4" t="str">
        <f>VLOOKUP(B2092,'local electoral areas'!AG:AH,2,FALSE)</f>
        <v>Limerick City East</v>
      </c>
      <c r="E2092" s="4">
        <v>20023</v>
      </c>
      <c r="F2092" s="5">
        <v>554</v>
      </c>
      <c r="G2092" t="b">
        <f>COUNTIF(B:B,B2092)&gt;1</f>
        <v>0</v>
      </c>
      <c r="H2092" s="43" t="s">
        <v>1976</v>
      </c>
      <c r="I2092" s="43" t="b">
        <f>COUNTIF(E:E,E2092)&gt;1</f>
        <v>0</v>
      </c>
    </row>
    <row r="2093" spans="1:9" x14ac:dyDescent="0.2">
      <c r="A2093" s="2" t="s">
        <v>10</v>
      </c>
      <c r="B2093" s="3" t="s">
        <v>2120</v>
      </c>
      <c r="C2093" s="4" t="s">
        <v>2093</v>
      </c>
      <c r="D2093" s="4" t="str">
        <f>VLOOKUP(B2093,'local electoral areas'!AG:AH,2,FALSE)</f>
        <v>Limerick City North</v>
      </c>
      <c r="E2093" s="4">
        <v>20024</v>
      </c>
      <c r="F2093" s="5">
        <v>759</v>
      </c>
      <c r="G2093" t="b">
        <f>COUNTIF(B:B,B2093)&gt;1</f>
        <v>0</v>
      </c>
      <c r="H2093" s="43" t="s">
        <v>1976</v>
      </c>
      <c r="I2093" s="43" t="b">
        <f>COUNTIF(E:E,E2093)&gt;1</f>
        <v>0</v>
      </c>
    </row>
    <row r="2094" spans="1:9" x14ac:dyDescent="0.2">
      <c r="A2094" s="2" t="s">
        <v>10</v>
      </c>
      <c r="B2094" s="3" t="s">
        <v>2121</v>
      </c>
      <c r="C2094" s="4" t="s">
        <v>2093</v>
      </c>
      <c r="D2094" s="4" t="str">
        <f>VLOOKUP(B2094,'local electoral areas'!AG:AH,2,FALSE)</f>
        <v>Limerick City North</v>
      </c>
      <c r="E2094" s="4">
        <v>20025</v>
      </c>
      <c r="F2094" s="5">
        <v>1067</v>
      </c>
      <c r="G2094" t="b">
        <f>COUNTIF(B:B,B2094)&gt;1</f>
        <v>0</v>
      </c>
      <c r="H2094" s="43" t="s">
        <v>1976</v>
      </c>
      <c r="I2094" s="43" t="b">
        <f>COUNTIF(E:E,E2094)&gt;1</f>
        <v>0</v>
      </c>
    </row>
    <row r="2095" spans="1:9" x14ac:dyDescent="0.2">
      <c r="A2095" s="2" t="s">
        <v>10</v>
      </c>
      <c r="B2095" s="3" t="s">
        <v>2122</v>
      </c>
      <c r="C2095" s="4" t="s">
        <v>2093</v>
      </c>
      <c r="D2095" s="4" t="str">
        <f>VLOOKUP(B2095,'local electoral areas'!AG:AH,2,FALSE)</f>
        <v>Limerick City North</v>
      </c>
      <c r="E2095" s="4">
        <v>20026</v>
      </c>
      <c r="F2095" s="5">
        <v>529</v>
      </c>
      <c r="G2095" t="b">
        <f>COUNTIF(B:B,B2095)&gt;1</f>
        <v>0</v>
      </c>
      <c r="H2095" s="43" t="s">
        <v>1976</v>
      </c>
      <c r="I2095" s="43" t="b">
        <f>COUNTIF(E:E,E2095)&gt;1</f>
        <v>0</v>
      </c>
    </row>
    <row r="2096" spans="1:9" x14ac:dyDescent="0.2">
      <c r="A2096" s="2" t="s">
        <v>10</v>
      </c>
      <c r="B2096" s="3" t="s">
        <v>2123</v>
      </c>
      <c r="C2096" s="4" t="s">
        <v>2093</v>
      </c>
      <c r="D2096" s="4" t="str">
        <f>VLOOKUP(B2096,'local electoral areas'!AG:AH,2,FALSE)</f>
        <v>Limerick City North</v>
      </c>
      <c r="E2096" s="4">
        <v>20027</v>
      </c>
      <c r="F2096" s="5">
        <v>1448</v>
      </c>
      <c r="G2096" t="b">
        <f>COUNTIF(B:B,B2096)&gt;1</f>
        <v>0</v>
      </c>
      <c r="H2096" s="43" t="s">
        <v>1976</v>
      </c>
      <c r="I2096" s="43" t="b">
        <f>COUNTIF(E:E,E2096)&gt;1</f>
        <v>0</v>
      </c>
    </row>
    <row r="2097" spans="1:9" x14ac:dyDescent="0.2">
      <c r="A2097" s="2" t="s">
        <v>10</v>
      </c>
      <c r="B2097" s="3" t="s">
        <v>2124</v>
      </c>
      <c r="C2097" s="4" t="s">
        <v>2093</v>
      </c>
      <c r="D2097" s="4" t="str">
        <f>VLOOKUP(B2097,'local electoral areas'!AG:AH,2,FALSE)</f>
        <v>Limerick City North</v>
      </c>
      <c r="E2097" s="4">
        <v>20028</v>
      </c>
      <c r="F2097" s="5">
        <v>957</v>
      </c>
      <c r="G2097" t="b">
        <f>COUNTIF(B:B,B2097)&gt;1</f>
        <v>0</v>
      </c>
      <c r="H2097" s="43" t="s">
        <v>1976</v>
      </c>
      <c r="I2097" s="43" t="b">
        <f>COUNTIF(E:E,E2097)&gt;1</f>
        <v>0</v>
      </c>
    </row>
    <row r="2098" spans="1:9" x14ac:dyDescent="0.2">
      <c r="A2098" s="2" t="s">
        <v>10</v>
      </c>
      <c r="B2098" s="3" t="s">
        <v>2125</v>
      </c>
      <c r="C2098" s="4" t="s">
        <v>2093</v>
      </c>
      <c r="D2098" s="4" t="str">
        <f>VLOOKUP(B2098,'local electoral areas'!AG:AH,2,FALSE)</f>
        <v>Limerick City North</v>
      </c>
      <c r="E2098" s="4">
        <v>20065</v>
      </c>
      <c r="F2098" s="5">
        <v>7351</v>
      </c>
      <c r="G2098" t="b">
        <f>COUNTIF(B:B,B2098)&gt;1</f>
        <v>0</v>
      </c>
      <c r="H2098" s="43" t="s">
        <v>1976</v>
      </c>
      <c r="I2098" s="43" t="b">
        <f>COUNTIF(E:E,E2098)&gt;1</f>
        <v>0</v>
      </c>
    </row>
    <row r="2099" spans="1:9" x14ac:dyDescent="0.2">
      <c r="A2099" s="2" t="s">
        <v>10</v>
      </c>
      <c r="B2099" s="3" t="s">
        <v>2126</v>
      </c>
      <c r="C2099" s="4" t="s">
        <v>2093</v>
      </c>
      <c r="D2099" s="4" t="str">
        <f>VLOOKUP(B2099,'local electoral areas'!AG:AH,2,FALSE)</f>
        <v>Limerick City East</v>
      </c>
      <c r="E2099" s="4">
        <v>21066</v>
      </c>
      <c r="F2099" s="5">
        <v>1809</v>
      </c>
      <c r="G2099" t="b">
        <f>COUNTIF(B:B,B2099)&gt;1</f>
        <v>0</v>
      </c>
      <c r="H2099" s="43" t="s">
        <v>1976</v>
      </c>
      <c r="I2099" s="43" t="b">
        <f>COUNTIF(E:E,E2099)&gt;1</f>
        <v>0</v>
      </c>
    </row>
    <row r="2100" spans="1:9" x14ac:dyDescent="0.2">
      <c r="A2100" s="2" t="s">
        <v>10</v>
      </c>
      <c r="B2100" s="3" t="s">
        <v>2127</v>
      </c>
      <c r="C2100" s="4" t="s">
        <v>2093</v>
      </c>
      <c r="D2100" s="4" t="str">
        <f>VLOOKUP(B2100,'local electoral areas'!AG:AH,2,FALSE)</f>
        <v>Limerick City North</v>
      </c>
      <c r="E2100" s="4">
        <v>20029</v>
      </c>
      <c r="F2100" s="5">
        <v>2118</v>
      </c>
      <c r="G2100" t="b">
        <f>COUNTIF(B:B,B2100)&gt;1</f>
        <v>0</v>
      </c>
      <c r="H2100" s="43" t="s">
        <v>1976</v>
      </c>
      <c r="I2100" s="43" t="b">
        <f>COUNTIF(E:E,E2100)&gt;1</f>
        <v>0</v>
      </c>
    </row>
    <row r="2101" spans="1:9" x14ac:dyDescent="0.2">
      <c r="A2101" s="2" t="s">
        <v>10</v>
      </c>
      <c r="B2101" s="3" t="s">
        <v>2128</v>
      </c>
      <c r="C2101" s="4" t="s">
        <v>2093</v>
      </c>
      <c r="D2101" s="4" t="str">
        <f>VLOOKUP(B2101,'local electoral areas'!AG:AH,2,FALSE)</f>
        <v>Limerick City West</v>
      </c>
      <c r="E2101" s="4">
        <v>20030</v>
      </c>
      <c r="F2101" s="5">
        <v>1180</v>
      </c>
      <c r="G2101" t="b">
        <f>COUNTIF(B:B,B2101)&gt;1</f>
        <v>0</v>
      </c>
      <c r="H2101" s="43" t="s">
        <v>1976</v>
      </c>
      <c r="I2101" s="43" t="b">
        <f>COUNTIF(E:E,E2101)&gt;1</f>
        <v>0</v>
      </c>
    </row>
    <row r="2102" spans="1:9" x14ac:dyDescent="0.2">
      <c r="A2102" s="2" t="s">
        <v>10</v>
      </c>
      <c r="B2102" s="3" t="s">
        <v>2129</v>
      </c>
      <c r="C2102" s="4" t="s">
        <v>2093</v>
      </c>
      <c r="D2102" s="4" t="str">
        <f>VLOOKUP(B2102,'local electoral areas'!AG:AH,2,FALSE)</f>
        <v>Limerick City West</v>
      </c>
      <c r="E2102" s="4">
        <v>20031</v>
      </c>
      <c r="F2102" s="5">
        <v>690</v>
      </c>
      <c r="G2102" t="b">
        <f>COUNTIF(B:B,B2102)&gt;1</f>
        <v>0</v>
      </c>
      <c r="H2102" s="43" t="s">
        <v>1976</v>
      </c>
      <c r="I2102" s="43" t="b">
        <f>COUNTIF(E:E,E2102)&gt;1</f>
        <v>0</v>
      </c>
    </row>
    <row r="2103" spans="1:9" x14ac:dyDescent="0.2">
      <c r="A2103" s="2" t="s">
        <v>10</v>
      </c>
      <c r="B2103" s="3" t="s">
        <v>2130</v>
      </c>
      <c r="C2103" s="4" t="s">
        <v>2093</v>
      </c>
      <c r="D2103" s="4" t="str">
        <f>VLOOKUP(B2103,'local electoral areas'!AG:AH,2,FALSE)</f>
        <v>Limerick City East</v>
      </c>
      <c r="E2103" s="4">
        <v>20032</v>
      </c>
      <c r="F2103" s="5">
        <v>1823</v>
      </c>
      <c r="G2103" t="b">
        <f>COUNTIF(B:B,B2103)&gt;1</f>
        <v>0</v>
      </c>
      <c r="H2103" s="43" t="s">
        <v>1976</v>
      </c>
      <c r="I2103" s="43" t="b">
        <f>COUNTIF(E:E,E2103)&gt;1</f>
        <v>0</v>
      </c>
    </row>
    <row r="2104" spans="1:9" x14ac:dyDescent="0.2">
      <c r="A2104" s="2" t="s">
        <v>10</v>
      </c>
      <c r="B2104" s="3" t="s">
        <v>2131</v>
      </c>
      <c r="C2104" s="4" t="s">
        <v>2093</v>
      </c>
      <c r="D2104" s="4" t="str">
        <f>VLOOKUP(B2104,'local electoral areas'!AG:AH,2,FALSE)</f>
        <v>Limerick City East</v>
      </c>
      <c r="E2104" s="4">
        <v>21068</v>
      </c>
      <c r="F2104" s="5">
        <v>1525</v>
      </c>
      <c r="G2104" t="b">
        <f>COUNTIF(B:B,B2104)&gt;1</f>
        <v>0</v>
      </c>
      <c r="H2104" s="43" t="s">
        <v>1976</v>
      </c>
      <c r="I2104" s="43" t="b">
        <f>COUNTIF(E:E,E2104)&gt;1</f>
        <v>0</v>
      </c>
    </row>
    <row r="2105" spans="1:9" x14ac:dyDescent="0.2">
      <c r="A2105" s="2" t="s">
        <v>10</v>
      </c>
      <c r="B2105" s="3" t="s">
        <v>2132</v>
      </c>
      <c r="C2105" s="4" t="s">
        <v>2093</v>
      </c>
      <c r="D2105" s="4" t="str">
        <f>VLOOKUP(B2105,'local electoral areas'!AG:AH,2,FALSE)</f>
        <v>Limerick City West</v>
      </c>
      <c r="E2105" s="4">
        <v>20034</v>
      </c>
      <c r="F2105" s="5">
        <v>1172</v>
      </c>
      <c r="G2105" t="b">
        <f>COUNTIF(B:B,B2105)&gt;1</f>
        <v>0</v>
      </c>
      <c r="H2105" s="43" t="s">
        <v>1976</v>
      </c>
      <c r="I2105" s="43" t="b">
        <f>COUNTIF(E:E,E2105)&gt;1</f>
        <v>0</v>
      </c>
    </row>
    <row r="2106" spans="1:9" x14ac:dyDescent="0.2">
      <c r="A2106" s="2" t="s">
        <v>10</v>
      </c>
      <c r="B2106" s="3" t="s">
        <v>2133</v>
      </c>
      <c r="C2106" s="4" t="s">
        <v>2093</v>
      </c>
      <c r="D2106" s="4" t="str">
        <f>VLOOKUP(B2106,'local electoral areas'!AG:AH,2,FALSE)</f>
        <v>Limerick City West</v>
      </c>
      <c r="E2106" s="4">
        <v>20035</v>
      </c>
      <c r="F2106" s="5">
        <v>1189</v>
      </c>
      <c r="G2106" t="b">
        <f>COUNTIF(B:B,B2106)&gt;1</f>
        <v>0</v>
      </c>
      <c r="H2106" s="43" t="s">
        <v>1976</v>
      </c>
      <c r="I2106" s="43" t="b">
        <f>COUNTIF(E:E,E2106)&gt;1</f>
        <v>0</v>
      </c>
    </row>
    <row r="2107" spans="1:9" x14ac:dyDescent="0.2">
      <c r="A2107" s="2" t="s">
        <v>10</v>
      </c>
      <c r="B2107" s="3" t="s">
        <v>2134</v>
      </c>
      <c r="C2107" s="4" t="s">
        <v>2093</v>
      </c>
      <c r="D2107" s="4" t="str">
        <f>VLOOKUP(B2107,'local electoral areas'!AG:AH,2,FALSE)</f>
        <v>Limerick City North</v>
      </c>
      <c r="E2107" s="4">
        <v>20036</v>
      </c>
      <c r="F2107" s="5">
        <v>1644</v>
      </c>
      <c r="G2107" t="b">
        <f>COUNTIF(B:B,B2107)&gt;1</f>
        <v>0</v>
      </c>
      <c r="H2107" s="43" t="s">
        <v>1976</v>
      </c>
      <c r="I2107" s="43" t="b">
        <f>COUNTIF(E:E,E2107)&gt;1</f>
        <v>0</v>
      </c>
    </row>
    <row r="2108" spans="1:9" x14ac:dyDescent="0.2">
      <c r="A2108" s="2" t="s">
        <v>10</v>
      </c>
      <c r="B2108" s="3" t="s">
        <v>2135</v>
      </c>
      <c r="C2108" s="4" t="s">
        <v>2093</v>
      </c>
      <c r="D2108" s="4" t="str">
        <f>VLOOKUP(B2108,'local electoral areas'!AG:AH,2,FALSE)</f>
        <v>Limerick City East</v>
      </c>
      <c r="E2108" s="4">
        <v>20037</v>
      </c>
      <c r="F2108" s="5">
        <v>3363</v>
      </c>
      <c r="G2108" t="b">
        <f>COUNTIF(B:B,B2108)&gt;1</f>
        <v>0</v>
      </c>
      <c r="H2108" s="43" t="s">
        <v>1976</v>
      </c>
      <c r="I2108" s="43" t="b">
        <f>COUNTIF(E:E,E2108)&gt;1</f>
        <v>0</v>
      </c>
    </row>
    <row r="2109" spans="1:9" x14ac:dyDescent="0.2">
      <c r="A2109" s="2" t="s">
        <v>10</v>
      </c>
      <c r="B2109" s="3" t="s">
        <v>2136</v>
      </c>
      <c r="C2109" s="4" t="s">
        <v>2093</v>
      </c>
      <c r="D2109" s="4" t="str">
        <f>VLOOKUP(B2109,'local electoral areas'!AG:AH,2,FALSE)</f>
        <v>Limerick City East</v>
      </c>
      <c r="E2109" s="4">
        <v>20033</v>
      </c>
      <c r="F2109" s="5">
        <v>1002</v>
      </c>
      <c r="G2109" t="b">
        <f>COUNTIF(B:B,B2109)&gt;1</f>
        <v>0</v>
      </c>
      <c r="H2109" s="43" t="s">
        <v>1976</v>
      </c>
      <c r="I2109" s="43" t="b">
        <f>COUNTIF(E:E,E2109)&gt;1</f>
        <v>0</v>
      </c>
    </row>
    <row r="2110" spans="1:9" x14ac:dyDescent="0.2">
      <c r="A2110" s="2" t="s">
        <v>10</v>
      </c>
      <c r="B2110" s="3" t="s">
        <v>534</v>
      </c>
      <c r="C2110" s="4" t="s">
        <v>2093</v>
      </c>
      <c r="D2110" s="4" t="str">
        <f>VLOOKUP(B2110,'local electoral areas'!AG:AH,2,FALSE)</f>
        <v>Limerick City West</v>
      </c>
      <c r="E2110" s="4">
        <v>21058</v>
      </c>
      <c r="F2110" s="5">
        <v>664</v>
      </c>
      <c r="G2110" t="b">
        <f>COUNTIF(B:B,B2110)&gt;1</f>
        <v>1</v>
      </c>
      <c r="H2110" s="43" t="s">
        <v>1982</v>
      </c>
      <c r="I2110" s="43" t="b">
        <f>COUNTIF(E:E,E2110)&gt;1</f>
        <v>0</v>
      </c>
    </row>
    <row r="2111" spans="1:9" x14ac:dyDescent="0.2">
      <c r="A2111" s="2" t="s">
        <v>10</v>
      </c>
      <c r="B2111" s="3" t="s">
        <v>2137</v>
      </c>
      <c r="C2111" s="4" t="s">
        <v>2093</v>
      </c>
      <c r="D2111" s="4" t="str">
        <f>VLOOKUP(B2111,'local electoral areas'!AG:AH,2,FALSE)</f>
        <v>Limerick City West</v>
      </c>
      <c r="E2111" s="4">
        <v>21060</v>
      </c>
      <c r="F2111" s="5">
        <v>1993</v>
      </c>
      <c r="G2111" t="b">
        <f>COUNTIF(B:B,B2111)&gt;1</f>
        <v>0</v>
      </c>
      <c r="H2111" s="43" t="s">
        <v>1982</v>
      </c>
      <c r="I2111" s="43" t="b">
        <f>COUNTIF(E:E,E2111)&gt;1</f>
        <v>0</v>
      </c>
    </row>
    <row r="2112" spans="1:9" x14ac:dyDescent="0.2">
      <c r="A2112" s="2" t="s">
        <v>10</v>
      </c>
      <c r="B2112" s="3" t="s">
        <v>2138</v>
      </c>
      <c r="C2112" s="4" t="s">
        <v>2093</v>
      </c>
      <c r="D2112" s="4" t="str">
        <f>VLOOKUP(B2112,'local electoral areas'!AG:AH,2,FALSE)</f>
        <v>Limerick City West</v>
      </c>
      <c r="E2112" s="4">
        <v>21067</v>
      </c>
      <c r="F2112" s="5">
        <v>1493</v>
      </c>
      <c r="G2112" t="b">
        <f>COUNTIF(B:B,B2112)&gt;1</f>
        <v>0</v>
      </c>
      <c r="H2112" s="43" t="s">
        <v>1982</v>
      </c>
      <c r="I2112" s="43" t="b">
        <f>COUNTIF(E:E,E2112)&gt;1</f>
        <v>0</v>
      </c>
    </row>
    <row r="2113" spans="1:9" x14ac:dyDescent="0.2">
      <c r="A2113" s="2" t="s">
        <v>10</v>
      </c>
      <c r="B2113" s="3" t="s">
        <v>2139</v>
      </c>
      <c r="C2113" s="4" t="s">
        <v>2140</v>
      </c>
      <c r="D2113" s="4" t="str">
        <f>VLOOKUP(B2113,'local electoral areas'!AK:AL,2,FALSE)</f>
        <v>Granard</v>
      </c>
      <c r="E2113" s="4">
        <v>9013</v>
      </c>
      <c r="F2113" s="5">
        <v>352</v>
      </c>
      <c r="G2113" t="b">
        <f>COUNTIF(B:B,B2113)&gt;1</f>
        <v>0</v>
      </c>
      <c r="H2113" s="47" t="s">
        <v>2141</v>
      </c>
      <c r="I2113" s="47" t="b">
        <f>COUNTIF(E:E,E2113)&gt;1</f>
        <v>0</v>
      </c>
    </row>
    <row r="2114" spans="1:9" x14ac:dyDescent="0.2">
      <c r="A2114" s="2" t="s">
        <v>10</v>
      </c>
      <c r="B2114" s="3" t="s">
        <v>2142</v>
      </c>
      <c r="C2114" s="4" t="s">
        <v>2140</v>
      </c>
      <c r="D2114" s="4" t="str">
        <f>VLOOKUP(B2114,'local electoral areas'!AK:AL,2,FALSE)</f>
        <v>Granard</v>
      </c>
      <c r="E2114" s="4">
        <v>9037</v>
      </c>
      <c r="F2114" s="5">
        <v>690</v>
      </c>
      <c r="G2114" t="b">
        <f>COUNTIF(B:B,B2114)&gt;1</f>
        <v>0</v>
      </c>
      <c r="H2114" s="47" t="s">
        <v>2141</v>
      </c>
      <c r="I2114" s="47" t="b">
        <f>COUNTIF(E:E,E2114)&gt;1</f>
        <v>0</v>
      </c>
    </row>
    <row r="2115" spans="1:9" x14ac:dyDescent="0.2">
      <c r="A2115" s="2" t="s">
        <v>10</v>
      </c>
      <c r="B2115" s="3" t="s">
        <v>2143</v>
      </c>
      <c r="C2115" s="4" t="s">
        <v>2140</v>
      </c>
      <c r="D2115" s="4" t="str">
        <f>VLOOKUP(B2115,'local electoral areas'!AK:AL,2,FALSE)</f>
        <v>Ballymahon</v>
      </c>
      <c r="E2115" s="4">
        <v>9003</v>
      </c>
      <c r="F2115" s="5">
        <v>471</v>
      </c>
      <c r="G2115" t="b">
        <f>COUNTIF(B:B,B2115)&gt;1</f>
        <v>0</v>
      </c>
      <c r="H2115" s="47" t="s">
        <v>2141</v>
      </c>
      <c r="I2115" s="47" t="b">
        <f>COUNTIF(E:E,E2115)&gt;1</f>
        <v>0</v>
      </c>
    </row>
    <row r="2116" spans="1:9" x14ac:dyDescent="0.2">
      <c r="A2116" s="2" t="s">
        <v>10</v>
      </c>
      <c r="B2116" s="3" t="s">
        <v>2144</v>
      </c>
      <c r="C2116" s="4" t="s">
        <v>2140</v>
      </c>
      <c r="D2116" s="4" t="str">
        <f>VLOOKUP(B2116,'local electoral areas'!AK:AL,2,FALSE)</f>
        <v>Ballymahon</v>
      </c>
      <c r="E2116" s="4">
        <v>9038</v>
      </c>
      <c r="F2116" s="5">
        <v>726</v>
      </c>
      <c r="G2116" t="b">
        <f>COUNTIF(B:B,B2116)&gt;1</f>
        <v>0</v>
      </c>
      <c r="H2116" s="47" t="s">
        <v>2141</v>
      </c>
      <c r="I2116" s="47" t="b">
        <f>COUNTIF(E:E,E2116)&gt;1</f>
        <v>0</v>
      </c>
    </row>
    <row r="2117" spans="1:9" x14ac:dyDescent="0.2">
      <c r="A2117" s="2" t="s">
        <v>10</v>
      </c>
      <c r="B2117" s="3" t="s">
        <v>2145</v>
      </c>
      <c r="C2117" s="4" t="s">
        <v>2140</v>
      </c>
      <c r="D2117" s="4" t="str">
        <f>VLOOKUP(B2117,'local electoral areas'!AK:AL,2,FALSE)</f>
        <v>Ballymahon</v>
      </c>
      <c r="E2117" s="4">
        <v>9039</v>
      </c>
      <c r="F2117" s="5">
        <v>500</v>
      </c>
      <c r="G2117" t="b">
        <f>COUNTIF(B:B,B2117)&gt;1</f>
        <v>0</v>
      </c>
      <c r="H2117" s="47" t="s">
        <v>2141</v>
      </c>
      <c r="I2117" s="47" t="b">
        <f>COUNTIF(E:E,E2117)&gt;1</f>
        <v>0</v>
      </c>
    </row>
    <row r="2118" spans="1:9" x14ac:dyDescent="0.2">
      <c r="A2118" s="2" t="s">
        <v>10</v>
      </c>
      <c r="B2118" s="3" t="s">
        <v>2146</v>
      </c>
      <c r="C2118" s="4" t="s">
        <v>2140</v>
      </c>
      <c r="D2118" s="4" t="str">
        <f>VLOOKUP(B2118,'local electoral areas'!AK:AL,2,FALSE)</f>
        <v>Granard</v>
      </c>
      <c r="E2118" s="4">
        <v>9014</v>
      </c>
      <c r="F2118" s="5">
        <v>633</v>
      </c>
      <c r="G2118" t="b">
        <f>COUNTIF(B:B,B2118)&gt;1</f>
        <v>0</v>
      </c>
      <c r="H2118" s="47" t="s">
        <v>2141</v>
      </c>
      <c r="I2118" s="47" t="b">
        <f>COUNTIF(E:E,E2118)&gt;1</f>
        <v>0</v>
      </c>
    </row>
    <row r="2119" spans="1:9" x14ac:dyDescent="0.2">
      <c r="A2119" s="2" t="s">
        <v>10</v>
      </c>
      <c r="B2119" s="3" t="s">
        <v>2147</v>
      </c>
      <c r="C2119" s="4" t="s">
        <v>2140</v>
      </c>
      <c r="D2119" s="4" t="str">
        <f>VLOOKUP(B2119,'local electoral areas'!AK:AL,2,FALSE)</f>
        <v>Granard</v>
      </c>
      <c r="E2119" s="4">
        <v>9040</v>
      </c>
      <c r="F2119" s="5">
        <v>618</v>
      </c>
      <c r="G2119" t="b">
        <f>COUNTIF(B:B,B2119)&gt;1</f>
        <v>0</v>
      </c>
      <c r="H2119" s="47" t="s">
        <v>2141</v>
      </c>
      <c r="I2119" s="47" t="b">
        <f>COUNTIF(E:E,E2119)&gt;1</f>
        <v>0</v>
      </c>
    </row>
    <row r="2120" spans="1:9" x14ac:dyDescent="0.2">
      <c r="A2120" s="2" t="s">
        <v>10</v>
      </c>
      <c r="B2120" s="3" t="s">
        <v>2148</v>
      </c>
      <c r="C2120" s="4" t="s">
        <v>2140</v>
      </c>
      <c r="D2120" s="4" t="str">
        <f>VLOOKUP(B2120,'local electoral areas'!AK:AL,2,FALSE)</f>
        <v>Granard</v>
      </c>
      <c r="E2120" s="4">
        <v>9041</v>
      </c>
      <c r="F2120" s="5">
        <v>539</v>
      </c>
      <c r="G2120" t="b">
        <f>COUNTIF(B:B,B2120)&gt;1</f>
        <v>0</v>
      </c>
      <c r="H2120" s="47" t="s">
        <v>2141</v>
      </c>
      <c r="I2120" s="47" t="b">
        <f>COUNTIF(E:E,E2120)&gt;1</f>
        <v>0</v>
      </c>
    </row>
    <row r="2121" spans="1:9" x14ac:dyDescent="0.2">
      <c r="A2121" s="2" t="s">
        <v>10</v>
      </c>
      <c r="B2121" s="3" t="s">
        <v>2149</v>
      </c>
      <c r="C2121" s="4" t="s">
        <v>2140</v>
      </c>
      <c r="D2121" s="4" t="str">
        <f>VLOOKUP(B2121,'local electoral areas'!AK:AL,2,FALSE)</f>
        <v>Ballymahon</v>
      </c>
      <c r="E2121" s="4">
        <v>9004</v>
      </c>
      <c r="F2121" s="5">
        <v>2934</v>
      </c>
      <c r="G2121" t="b">
        <f>COUNTIF(B:B,B2121)&gt;1</f>
        <v>0</v>
      </c>
      <c r="H2121" s="47" t="s">
        <v>2141</v>
      </c>
      <c r="I2121" s="47" t="b">
        <f>COUNTIF(E:E,E2121)&gt;1</f>
        <v>0</v>
      </c>
    </row>
    <row r="2122" spans="1:9" x14ac:dyDescent="0.2">
      <c r="A2122" s="2" t="s">
        <v>10</v>
      </c>
      <c r="B2122" s="3" t="s">
        <v>2150</v>
      </c>
      <c r="C2122" s="4" t="s">
        <v>2140</v>
      </c>
      <c r="D2122" s="4" t="str">
        <f>VLOOKUP(B2122,'local electoral areas'!AK:AL,2,FALSE)</f>
        <v>Ballymahon</v>
      </c>
      <c r="E2122" s="4">
        <v>9015</v>
      </c>
      <c r="F2122" s="5">
        <v>240</v>
      </c>
      <c r="G2122" t="b">
        <f>COUNTIF(B:B,B2122)&gt;1</f>
        <v>0</v>
      </c>
      <c r="H2122" s="47" t="s">
        <v>2141</v>
      </c>
      <c r="I2122" s="47" t="b">
        <f>COUNTIF(E:E,E2122)&gt;1</f>
        <v>0</v>
      </c>
    </row>
    <row r="2123" spans="1:9" x14ac:dyDescent="0.2">
      <c r="A2123" s="2" t="s">
        <v>10</v>
      </c>
      <c r="B2123" s="3" t="s">
        <v>2151</v>
      </c>
      <c r="C2123" s="4" t="s">
        <v>2140</v>
      </c>
      <c r="D2123" s="4" t="str">
        <f>VLOOKUP(B2123,'local electoral areas'!AK:AL,2,FALSE)</f>
        <v>Longford</v>
      </c>
      <c r="E2123" s="4">
        <v>9042</v>
      </c>
      <c r="F2123" s="5">
        <v>893</v>
      </c>
      <c r="G2123" t="b">
        <f>COUNTIF(B:B,B2123)&gt;1</f>
        <v>0</v>
      </c>
      <c r="H2123" s="47" t="s">
        <v>2141</v>
      </c>
      <c r="I2123" s="47" t="b">
        <f>COUNTIF(E:E,E2123)&gt;1</f>
        <v>0</v>
      </c>
    </row>
    <row r="2124" spans="1:9" x14ac:dyDescent="0.2">
      <c r="A2124" s="2" t="s">
        <v>10</v>
      </c>
      <c r="B2124" s="3" t="s">
        <v>2152</v>
      </c>
      <c r="C2124" s="4" t="s">
        <v>2140</v>
      </c>
      <c r="D2124" s="4" t="str">
        <f>VLOOKUP(B2124,'local electoral areas'!AK:AL,2,FALSE)</f>
        <v>Granard</v>
      </c>
      <c r="E2124" s="4">
        <v>9016</v>
      </c>
      <c r="F2124" s="5">
        <v>222</v>
      </c>
      <c r="G2124" t="b">
        <f>COUNTIF(B:B,B2124)&gt;1</f>
        <v>0</v>
      </c>
      <c r="H2124" s="47" t="s">
        <v>2141</v>
      </c>
      <c r="I2124" s="47" t="b">
        <f>COUNTIF(E:E,E2124)&gt;1</f>
        <v>0</v>
      </c>
    </row>
    <row r="2125" spans="1:9" x14ac:dyDescent="0.2">
      <c r="A2125" s="2" t="s">
        <v>10</v>
      </c>
      <c r="B2125" s="3" t="s">
        <v>2153</v>
      </c>
      <c r="C2125" s="4" t="s">
        <v>2140</v>
      </c>
      <c r="D2125" s="4" t="str">
        <f>VLOOKUP(B2125,'local electoral areas'!AK:AL,2,FALSE)</f>
        <v>Longford</v>
      </c>
      <c r="E2125" s="4">
        <v>9043</v>
      </c>
      <c r="F2125" s="5">
        <v>2202</v>
      </c>
      <c r="G2125" t="b">
        <f>COUNTIF(B:B,B2125)&gt;1</f>
        <v>0</v>
      </c>
      <c r="H2125" s="47" t="s">
        <v>2141</v>
      </c>
      <c r="I2125" s="47" t="b">
        <f>COUNTIF(E:E,E2125)&gt;1</f>
        <v>0</v>
      </c>
    </row>
    <row r="2126" spans="1:9" x14ac:dyDescent="0.2">
      <c r="A2126" s="2" t="s">
        <v>10</v>
      </c>
      <c r="B2126" s="3" t="s">
        <v>2154</v>
      </c>
      <c r="C2126" s="4" t="s">
        <v>2140</v>
      </c>
      <c r="D2126" s="4" t="str">
        <f>VLOOKUP(B2126,'local electoral areas'!AK:AL,2,FALSE)</f>
        <v>Ballymahon</v>
      </c>
      <c r="E2126" s="4">
        <v>9005</v>
      </c>
      <c r="F2126" s="5">
        <v>289</v>
      </c>
      <c r="G2126" t="b">
        <f>COUNTIF(B:B,B2126)&gt;1</f>
        <v>0</v>
      </c>
      <c r="H2126" s="47" t="s">
        <v>2141</v>
      </c>
      <c r="I2126" s="47" t="b">
        <f>COUNTIF(E:E,E2126)&gt;1</f>
        <v>0</v>
      </c>
    </row>
    <row r="2127" spans="1:9" x14ac:dyDescent="0.2">
      <c r="A2127" s="2" t="s">
        <v>10</v>
      </c>
      <c r="B2127" s="3" t="s">
        <v>2155</v>
      </c>
      <c r="C2127" s="4" t="s">
        <v>2140</v>
      </c>
      <c r="D2127" s="4" t="str">
        <f>VLOOKUP(B2127,'local electoral areas'!AK:AL,2,FALSE)</f>
        <v>Ballymahon</v>
      </c>
      <c r="E2127" s="4">
        <v>9006</v>
      </c>
      <c r="F2127" s="5">
        <v>641</v>
      </c>
      <c r="G2127" t="b">
        <f>COUNTIF(B:B,B2127)&gt;1</f>
        <v>0</v>
      </c>
      <c r="H2127" s="47" t="s">
        <v>2141</v>
      </c>
      <c r="I2127" s="47" t="b">
        <f>COUNTIF(E:E,E2127)&gt;1</f>
        <v>0</v>
      </c>
    </row>
    <row r="2128" spans="1:9" x14ac:dyDescent="0.2">
      <c r="A2128" s="2" t="s">
        <v>10</v>
      </c>
      <c r="B2128" s="3" t="s">
        <v>2156</v>
      </c>
      <c r="C2128" s="4" t="s">
        <v>2140</v>
      </c>
      <c r="D2128" s="4" t="str">
        <f>VLOOKUP(B2128,'local electoral areas'!AK:AL,2,FALSE)</f>
        <v>Longford</v>
      </c>
      <c r="E2128" s="4">
        <v>9044</v>
      </c>
      <c r="F2128" s="5">
        <v>694</v>
      </c>
      <c r="G2128" t="b">
        <f>COUNTIF(B:B,B2128)&gt;1</f>
        <v>0</v>
      </c>
      <c r="H2128" s="47" t="s">
        <v>2141</v>
      </c>
      <c r="I2128" s="47" t="b">
        <f>COUNTIF(E:E,E2128)&gt;1</f>
        <v>0</v>
      </c>
    </row>
    <row r="2129" spans="1:9" x14ac:dyDescent="0.2">
      <c r="A2129" s="2" t="s">
        <v>10</v>
      </c>
      <c r="B2129" s="3" t="s">
        <v>2157</v>
      </c>
      <c r="C2129" s="4" t="s">
        <v>2140</v>
      </c>
      <c r="D2129" s="4" t="str">
        <f>VLOOKUP(B2129,'local electoral areas'!AK:AL,2,FALSE)</f>
        <v>Longford</v>
      </c>
      <c r="E2129" s="4">
        <v>9045</v>
      </c>
      <c r="F2129" s="5">
        <v>767</v>
      </c>
      <c r="G2129" t="b">
        <f>COUNTIF(B:B,B2129)&gt;1</f>
        <v>0</v>
      </c>
      <c r="H2129" s="47" t="s">
        <v>2141</v>
      </c>
      <c r="I2129" s="47" t="b">
        <f>COUNTIF(E:E,E2129)&gt;1</f>
        <v>0</v>
      </c>
    </row>
    <row r="2130" spans="1:9" x14ac:dyDescent="0.2">
      <c r="A2130" s="2" t="s">
        <v>10</v>
      </c>
      <c r="B2130" s="3" t="s">
        <v>2158</v>
      </c>
      <c r="C2130" s="4" t="s">
        <v>2140</v>
      </c>
      <c r="D2130" s="4" t="str">
        <f>VLOOKUP(B2130,'local electoral areas'!AK:AL,2,FALSE)</f>
        <v>Granard</v>
      </c>
      <c r="E2130" s="4">
        <v>9017</v>
      </c>
      <c r="F2130" s="5">
        <v>583</v>
      </c>
      <c r="G2130" t="b">
        <f>COUNTIF(B:B,B2130)&gt;1</f>
        <v>0</v>
      </c>
      <c r="H2130" s="47" t="s">
        <v>2141</v>
      </c>
      <c r="I2130" s="47" t="b">
        <f>COUNTIF(E:E,E2130)&gt;1</f>
        <v>0</v>
      </c>
    </row>
    <row r="2131" spans="1:9" x14ac:dyDescent="0.2">
      <c r="A2131" s="2" t="s">
        <v>10</v>
      </c>
      <c r="B2131" s="3" t="s">
        <v>2159</v>
      </c>
      <c r="C2131" s="4" t="s">
        <v>2140</v>
      </c>
      <c r="D2131" s="4" t="str">
        <f>VLOOKUP(B2131,'local electoral areas'!AK:AL,2,FALSE)</f>
        <v>Granard</v>
      </c>
      <c r="E2131" s="4">
        <v>9018</v>
      </c>
      <c r="F2131" s="5">
        <v>398</v>
      </c>
      <c r="G2131" t="b">
        <f>COUNTIF(B:B,B2131)&gt;1</f>
        <v>0</v>
      </c>
      <c r="H2131" s="47" t="s">
        <v>2141</v>
      </c>
      <c r="I2131" s="47" t="b">
        <f>COUNTIF(E:E,E2131)&gt;1</f>
        <v>0</v>
      </c>
    </row>
    <row r="2132" spans="1:9" x14ac:dyDescent="0.2">
      <c r="A2132" s="2" t="s">
        <v>10</v>
      </c>
      <c r="B2132" s="3" t="s">
        <v>2160</v>
      </c>
      <c r="C2132" s="4" t="s">
        <v>2140</v>
      </c>
      <c r="D2132" s="4" t="str">
        <f>VLOOKUP(B2132,'local electoral areas'!AK:AL,2,FALSE)</f>
        <v>Longford</v>
      </c>
      <c r="E2132" s="4">
        <v>9046</v>
      </c>
      <c r="F2132" s="5">
        <v>420</v>
      </c>
      <c r="G2132" t="b">
        <f>COUNTIF(B:B,B2132)&gt;1</f>
        <v>0</v>
      </c>
      <c r="H2132" s="47" t="s">
        <v>2141</v>
      </c>
      <c r="I2132" s="47" t="b">
        <f>COUNTIF(E:E,E2132)&gt;1</f>
        <v>0</v>
      </c>
    </row>
    <row r="2133" spans="1:9" x14ac:dyDescent="0.2">
      <c r="A2133" s="2" t="s">
        <v>10</v>
      </c>
      <c r="B2133" s="3" t="s">
        <v>2161</v>
      </c>
      <c r="C2133" s="4" t="s">
        <v>2140</v>
      </c>
      <c r="D2133" s="4" t="str">
        <f>VLOOKUP(B2133,'local electoral areas'!AK:AL,2,FALSE)</f>
        <v>Granard</v>
      </c>
      <c r="E2133" s="4">
        <v>9019</v>
      </c>
      <c r="F2133" s="5">
        <v>318</v>
      </c>
      <c r="G2133" t="b">
        <f>COUNTIF(B:B,B2133)&gt;1</f>
        <v>0</v>
      </c>
      <c r="H2133" s="47" t="s">
        <v>2141</v>
      </c>
      <c r="I2133" s="47" t="b">
        <f>COUNTIF(E:E,E2133)&gt;1</f>
        <v>0</v>
      </c>
    </row>
    <row r="2134" spans="1:9" x14ac:dyDescent="0.2">
      <c r="A2134" s="2" t="s">
        <v>10</v>
      </c>
      <c r="B2134" s="3" t="s">
        <v>2162</v>
      </c>
      <c r="C2134" s="4" t="s">
        <v>2140</v>
      </c>
      <c r="D2134" s="4" t="str">
        <f>VLOOKUP(B2134,'local electoral areas'!AK:AL,2,FALSE)</f>
        <v>Granard</v>
      </c>
      <c r="E2134" s="4">
        <v>9020</v>
      </c>
      <c r="F2134" s="5">
        <v>263</v>
      </c>
      <c r="G2134" t="b">
        <f>COUNTIF(B:B,B2134)&gt;1</f>
        <v>0</v>
      </c>
      <c r="H2134" s="47" t="s">
        <v>2141</v>
      </c>
      <c r="I2134" s="47" t="b">
        <f>COUNTIF(E:E,E2134)&gt;1</f>
        <v>0</v>
      </c>
    </row>
    <row r="2135" spans="1:9" x14ac:dyDescent="0.2">
      <c r="A2135" s="2" t="s">
        <v>10</v>
      </c>
      <c r="B2135" s="3" t="s">
        <v>2163</v>
      </c>
      <c r="C2135" s="4" t="s">
        <v>2140</v>
      </c>
      <c r="D2135" s="4" t="str">
        <f>VLOOKUP(B2135,'local electoral areas'!AK:AL,2,FALSE)</f>
        <v>Granard</v>
      </c>
      <c r="E2135" s="4">
        <v>9021</v>
      </c>
      <c r="F2135" s="5">
        <v>138</v>
      </c>
      <c r="G2135" t="b">
        <f>COUNTIF(B:B,B2135)&gt;1</f>
        <v>0</v>
      </c>
      <c r="H2135" s="47" t="s">
        <v>2141</v>
      </c>
      <c r="I2135" s="47" t="b">
        <f>COUNTIF(E:E,E2135)&gt;1</f>
        <v>0</v>
      </c>
    </row>
    <row r="2136" spans="1:9" x14ac:dyDescent="0.2">
      <c r="A2136" s="2" t="s">
        <v>10</v>
      </c>
      <c r="B2136" s="3" t="s">
        <v>2164</v>
      </c>
      <c r="C2136" s="4" t="s">
        <v>2140</v>
      </c>
      <c r="D2136" s="4" t="str">
        <f>VLOOKUP(B2136,'local electoral areas'!AK:AL,2,FALSE)</f>
        <v>Granard</v>
      </c>
      <c r="E2136" s="4">
        <v>9022</v>
      </c>
      <c r="F2136" s="5">
        <v>181</v>
      </c>
      <c r="G2136" t="b">
        <f>COUNTIF(B:B,B2136)&gt;1</f>
        <v>0</v>
      </c>
      <c r="H2136" s="47" t="s">
        <v>2141</v>
      </c>
      <c r="I2136" s="47" t="b">
        <f>COUNTIF(E:E,E2136)&gt;1</f>
        <v>0</v>
      </c>
    </row>
    <row r="2137" spans="1:9" x14ac:dyDescent="0.2">
      <c r="A2137" s="2" t="s">
        <v>10</v>
      </c>
      <c r="B2137" s="3" t="s">
        <v>2165</v>
      </c>
      <c r="C2137" s="4" t="s">
        <v>2140</v>
      </c>
      <c r="D2137" s="4" t="str">
        <f>VLOOKUP(B2137,'local electoral areas'!AK:AL,2,FALSE)</f>
        <v>Ballymahon</v>
      </c>
      <c r="E2137" s="4">
        <v>9007</v>
      </c>
      <c r="F2137" s="5">
        <v>419</v>
      </c>
      <c r="G2137" t="b">
        <f>COUNTIF(B:B,B2137)&gt;1</f>
        <v>0</v>
      </c>
      <c r="H2137" s="47" t="s">
        <v>2141</v>
      </c>
      <c r="I2137" s="47" t="b">
        <f>COUNTIF(E:E,E2137)&gt;1</f>
        <v>0</v>
      </c>
    </row>
    <row r="2138" spans="1:9" x14ac:dyDescent="0.2">
      <c r="A2138" s="2" t="s">
        <v>10</v>
      </c>
      <c r="B2138" s="3" t="s">
        <v>2166</v>
      </c>
      <c r="C2138" s="4" t="s">
        <v>2140</v>
      </c>
      <c r="D2138" s="4" t="str">
        <f>VLOOKUP(B2138,'local electoral areas'!AK:AL,2,FALSE)</f>
        <v>Granard</v>
      </c>
      <c r="E2138" s="4">
        <v>9047</v>
      </c>
      <c r="F2138" s="5">
        <v>470</v>
      </c>
      <c r="G2138" t="b">
        <f>COUNTIF(B:B,B2138)&gt;1</f>
        <v>0</v>
      </c>
      <c r="H2138" s="47" t="s">
        <v>2141</v>
      </c>
      <c r="I2138" s="47" t="b">
        <f>COUNTIF(E:E,E2138)&gt;1</f>
        <v>0</v>
      </c>
    </row>
    <row r="2139" spans="1:9" x14ac:dyDescent="0.2">
      <c r="A2139" s="2" t="s">
        <v>10</v>
      </c>
      <c r="B2139" s="3" t="s">
        <v>2167</v>
      </c>
      <c r="C2139" s="4" t="s">
        <v>2140</v>
      </c>
      <c r="D2139" s="4" t="str">
        <f>VLOOKUP(B2139,'local electoral areas'!AK:AL,2,FALSE)</f>
        <v>Granard</v>
      </c>
      <c r="E2139" s="4">
        <v>9048</v>
      </c>
      <c r="F2139" s="5">
        <v>1647</v>
      </c>
      <c r="G2139" t="b">
        <f>COUNTIF(B:B,B2139)&gt;1</f>
        <v>0</v>
      </c>
      <c r="H2139" s="47" t="s">
        <v>2141</v>
      </c>
      <c r="I2139" s="47" t="b">
        <f>COUNTIF(E:E,E2139)&gt;1</f>
        <v>0</v>
      </c>
    </row>
    <row r="2140" spans="1:9" x14ac:dyDescent="0.2">
      <c r="A2140" s="2" t="s">
        <v>10</v>
      </c>
      <c r="B2140" s="3" t="s">
        <v>2168</v>
      </c>
      <c r="C2140" s="4" t="s">
        <v>2140</v>
      </c>
      <c r="D2140" s="4" t="str">
        <f>VLOOKUP(B2140,'local electoral areas'!AK:AL,2,FALSE)</f>
        <v>Granard</v>
      </c>
      <c r="E2140" s="4">
        <v>9023</v>
      </c>
      <c r="F2140" s="5">
        <v>122</v>
      </c>
      <c r="G2140" t="b">
        <f>COUNTIF(B:B,B2140)&gt;1</f>
        <v>0</v>
      </c>
      <c r="H2140" s="47" t="s">
        <v>2141</v>
      </c>
      <c r="I2140" s="47" t="b">
        <f>COUNTIF(E:E,E2140)&gt;1</f>
        <v>0</v>
      </c>
    </row>
    <row r="2141" spans="1:9" x14ac:dyDescent="0.2">
      <c r="A2141" s="2" t="s">
        <v>10</v>
      </c>
      <c r="B2141" s="3" t="s">
        <v>2169</v>
      </c>
      <c r="C2141" s="4" t="s">
        <v>2140</v>
      </c>
      <c r="D2141" s="4" t="s">
        <v>2170</v>
      </c>
      <c r="E2141" s="4" t="s">
        <v>2171</v>
      </c>
      <c r="F2141" s="5">
        <v>195</v>
      </c>
      <c r="G2141" t="b">
        <f>COUNTIF(B:B,B2141)&gt;1</f>
        <v>0</v>
      </c>
      <c r="H2141" s="47" t="s">
        <v>2141</v>
      </c>
      <c r="I2141" s="47" t="b">
        <f>COUNTIF(E:E,E2141)&gt;1</f>
        <v>0</v>
      </c>
    </row>
    <row r="2142" spans="1:9" x14ac:dyDescent="0.2">
      <c r="A2142" s="2" t="s">
        <v>10</v>
      </c>
      <c r="B2142" s="3" t="s">
        <v>2172</v>
      </c>
      <c r="C2142" s="4" t="s">
        <v>2140</v>
      </c>
      <c r="D2142" s="4" t="str">
        <f>VLOOKUP(B2142,'local electoral areas'!AK:AL,2,FALSE)</f>
        <v>Ballymahon</v>
      </c>
      <c r="E2142" s="4">
        <v>9008</v>
      </c>
      <c r="F2142" s="5">
        <v>3136</v>
      </c>
      <c r="G2142" t="b">
        <f>COUNTIF(B:B,B2142)&gt;1</f>
        <v>0</v>
      </c>
      <c r="H2142" s="47" t="s">
        <v>2141</v>
      </c>
      <c r="I2142" s="47" t="b">
        <f>COUNTIF(E:E,E2142)&gt;1</f>
        <v>0</v>
      </c>
    </row>
    <row r="2143" spans="1:9" x14ac:dyDescent="0.2">
      <c r="A2143" s="2" t="s">
        <v>10</v>
      </c>
      <c r="B2143" s="3" t="s">
        <v>1439</v>
      </c>
      <c r="C2143" s="4" t="s">
        <v>2140</v>
      </c>
      <c r="D2143" s="4" t="str">
        <f>VLOOKUP(B2143,'local electoral areas'!AK:AL,2,FALSE)</f>
        <v>Ballymahon</v>
      </c>
      <c r="E2143" s="4">
        <v>9009</v>
      </c>
      <c r="F2143" s="5">
        <v>613</v>
      </c>
      <c r="G2143" t="b">
        <f>COUNTIF(B:B,B2143)&gt;1</f>
        <v>1</v>
      </c>
      <c r="H2143" s="47" t="s">
        <v>2141</v>
      </c>
      <c r="I2143" s="47" t="b">
        <f>COUNTIF(E:E,E2143)&gt;1</f>
        <v>0</v>
      </c>
    </row>
    <row r="2144" spans="1:9" x14ac:dyDescent="0.2">
      <c r="A2144" s="2" t="s">
        <v>10</v>
      </c>
      <c r="B2144" s="3" t="s">
        <v>2173</v>
      </c>
      <c r="C2144" s="4" t="s">
        <v>2140</v>
      </c>
      <c r="D2144" s="4" t="str">
        <f>VLOOKUP(B2144,'local electoral areas'!AK:AL,2,FALSE)</f>
        <v>Granard</v>
      </c>
      <c r="E2144" s="4">
        <v>9025</v>
      </c>
      <c r="F2144" s="5">
        <v>367</v>
      </c>
      <c r="G2144" t="b">
        <f>COUNTIF(B:B,B2144)&gt;1</f>
        <v>0</v>
      </c>
      <c r="H2144" s="47" t="s">
        <v>2141</v>
      </c>
      <c r="I2144" s="47" t="b">
        <f>COUNTIF(E:E,E2144)&gt;1</f>
        <v>0</v>
      </c>
    </row>
    <row r="2145" spans="1:9" x14ac:dyDescent="0.2">
      <c r="A2145" s="2" t="s">
        <v>10</v>
      </c>
      <c r="B2145" s="3" t="s">
        <v>2174</v>
      </c>
      <c r="C2145" s="4" t="s">
        <v>2140</v>
      </c>
      <c r="D2145" s="4" t="str">
        <f>VLOOKUP(B2145,'local electoral areas'!AK:AL,2,FALSE)</f>
        <v>Granard</v>
      </c>
      <c r="E2145" s="4">
        <v>9026</v>
      </c>
      <c r="F2145" s="5">
        <v>317</v>
      </c>
      <c r="G2145" t="b">
        <f>COUNTIF(B:B,B2145)&gt;1</f>
        <v>0</v>
      </c>
      <c r="H2145" s="47" t="s">
        <v>2141</v>
      </c>
      <c r="I2145" s="47" t="b">
        <f>COUNTIF(E:E,E2145)&gt;1</f>
        <v>0</v>
      </c>
    </row>
    <row r="2146" spans="1:9" x14ac:dyDescent="0.2">
      <c r="A2146" s="2" t="s">
        <v>10</v>
      </c>
      <c r="B2146" s="3" t="s">
        <v>2175</v>
      </c>
      <c r="C2146" s="4" t="s">
        <v>2140</v>
      </c>
      <c r="D2146" s="4" t="str">
        <f>VLOOKUP(B2146,'local electoral areas'!AK:AL,2,FALSE)</f>
        <v>Granard</v>
      </c>
      <c r="E2146" s="4">
        <v>9027</v>
      </c>
      <c r="F2146" s="5">
        <v>1270</v>
      </c>
      <c r="G2146" t="b">
        <f>COUNTIF(B:B,B2146)&gt;1</f>
        <v>0</v>
      </c>
      <c r="H2146" s="47" t="s">
        <v>2141</v>
      </c>
      <c r="I2146" s="47" t="b">
        <f>COUNTIF(E:E,E2146)&gt;1</f>
        <v>0</v>
      </c>
    </row>
    <row r="2147" spans="1:9" x14ac:dyDescent="0.2">
      <c r="A2147" s="2" t="s">
        <v>10</v>
      </c>
      <c r="B2147" s="3" t="s">
        <v>2176</v>
      </c>
      <c r="C2147" s="4" t="s">
        <v>2140</v>
      </c>
      <c r="D2147" s="4" t="str">
        <f>VLOOKUP(B2147,'local electoral areas'!AK:AL,2,FALSE)</f>
        <v>Ballymahon</v>
      </c>
      <c r="E2147" s="4">
        <v>9010</v>
      </c>
      <c r="F2147" s="5">
        <v>1167</v>
      </c>
      <c r="G2147" t="b">
        <f>COUNTIF(B:B,B2147)&gt;1</f>
        <v>0</v>
      </c>
      <c r="H2147" s="47" t="s">
        <v>2141</v>
      </c>
      <c r="I2147" s="47" t="b">
        <f>COUNTIF(E:E,E2147)&gt;1</f>
        <v>0</v>
      </c>
    </row>
    <row r="2148" spans="1:9" x14ac:dyDescent="0.2">
      <c r="A2148" s="2" t="s">
        <v>10</v>
      </c>
      <c r="B2148" s="3" t="s">
        <v>2055</v>
      </c>
      <c r="C2148" s="4" t="s">
        <v>2140</v>
      </c>
      <c r="D2148" s="4" t="str">
        <f>VLOOKUP(B2148,'local electoral areas'!AK:AL,2,FALSE)</f>
        <v>Ballymahon</v>
      </c>
      <c r="E2148" s="4">
        <v>9011</v>
      </c>
      <c r="F2148" s="5">
        <v>755</v>
      </c>
      <c r="G2148" t="b">
        <f>COUNTIF(B:B,B2148)&gt;1</f>
        <v>1</v>
      </c>
      <c r="H2148" s="47" t="s">
        <v>2141</v>
      </c>
      <c r="I2148" s="47" t="b">
        <f>COUNTIF(E:E,E2148)&gt;1</f>
        <v>0</v>
      </c>
    </row>
    <row r="2149" spans="1:9" x14ac:dyDescent="0.2">
      <c r="A2149" s="2" t="s">
        <v>10</v>
      </c>
      <c r="B2149" s="3" t="s">
        <v>1678</v>
      </c>
      <c r="C2149" s="4" t="s">
        <v>2140</v>
      </c>
      <c r="D2149" s="4" t="str">
        <f>VLOOKUP(B2149,'local electoral areas'!AK:AL,2,FALSE)</f>
        <v>Ballymahon</v>
      </c>
      <c r="E2149" s="4">
        <v>9049</v>
      </c>
      <c r="F2149" s="5">
        <v>490</v>
      </c>
      <c r="G2149" t="b">
        <f>COUNTIF(B:B,B2149)&gt;1</f>
        <v>1</v>
      </c>
      <c r="H2149" s="47" t="s">
        <v>2141</v>
      </c>
      <c r="I2149" s="47" t="b">
        <f>COUNTIF(E:E,E2149)&gt;1</f>
        <v>0</v>
      </c>
    </row>
    <row r="2150" spans="1:9" x14ac:dyDescent="0.2">
      <c r="A2150" s="2" t="s">
        <v>10</v>
      </c>
      <c r="B2150" s="3" t="s">
        <v>2177</v>
      </c>
      <c r="C2150" s="4" t="s">
        <v>2140</v>
      </c>
      <c r="D2150" s="4" t="str">
        <f>VLOOKUP(B2150,'local electoral areas'!AK:AL,2,FALSE)</f>
        <v>Granard</v>
      </c>
      <c r="E2150" s="4">
        <v>9050</v>
      </c>
      <c r="F2150" s="5">
        <v>298</v>
      </c>
      <c r="G2150" t="b">
        <f>COUNTIF(B:B,B2150)&gt;1</f>
        <v>0</v>
      </c>
      <c r="H2150" s="47" t="s">
        <v>2141</v>
      </c>
      <c r="I2150" s="47" t="b">
        <f>COUNTIF(E:E,E2150)&gt;1</f>
        <v>0</v>
      </c>
    </row>
    <row r="2151" spans="1:9" x14ac:dyDescent="0.2">
      <c r="A2151" s="2" t="s">
        <v>10</v>
      </c>
      <c r="B2151" s="3" t="s">
        <v>2178</v>
      </c>
      <c r="C2151" s="4" t="s">
        <v>2140</v>
      </c>
      <c r="D2151" s="4" t="str">
        <f>VLOOKUP(B2151,'local electoral areas'!AK:AL,2,FALSE)</f>
        <v>Granard</v>
      </c>
      <c r="E2151" s="4">
        <v>9028</v>
      </c>
      <c r="F2151" s="5">
        <v>181</v>
      </c>
      <c r="G2151" t="b">
        <f>COUNTIF(B:B,B2151)&gt;1</f>
        <v>0</v>
      </c>
      <c r="H2151" s="47" t="s">
        <v>2141</v>
      </c>
      <c r="I2151" s="47" t="b">
        <f>COUNTIF(E:E,E2151)&gt;1</f>
        <v>0</v>
      </c>
    </row>
    <row r="2152" spans="1:9" x14ac:dyDescent="0.2">
      <c r="A2152" s="2" t="s">
        <v>10</v>
      </c>
      <c r="B2152" s="3" t="s">
        <v>2179</v>
      </c>
      <c r="C2152" s="4" t="s">
        <v>2140</v>
      </c>
      <c r="D2152" s="4" t="str">
        <f>VLOOKUP(B2152,'local electoral areas'!AK:AL,2,FALSE)</f>
        <v>Ballymahon</v>
      </c>
      <c r="E2152" s="4">
        <v>9012</v>
      </c>
      <c r="F2152" s="5">
        <v>377</v>
      </c>
      <c r="G2152" t="b">
        <f>COUNTIF(B:B,B2152)&gt;1</f>
        <v>0</v>
      </c>
      <c r="H2152" s="47" t="s">
        <v>2141</v>
      </c>
      <c r="I2152" s="47" t="b">
        <f>COUNTIF(E:E,E2152)&gt;1</f>
        <v>0</v>
      </c>
    </row>
    <row r="2153" spans="1:9" x14ac:dyDescent="0.2">
      <c r="A2153" s="2" t="s">
        <v>10</v>
      </c>
      <c r="B2153" s="3" t="s">
        <v>2180</v>
      </c>
      <c r="C2153" s="4" t="s">
        <v>2140</v>
      </c>
      <c r="D2153" s="4" t="str">
        <f>VLOOKUP(B2153,'local electoral areas'!AK:AL,2,FALSE)</f>
        <v>Granard</v>
      </c>
      <c r="E2153" s="4">
        <v>9029</v>
      </c>
      <c r="F2153" s="5">
        <v>139</v>
      </c>
      <c r="G2153" t="b">
        <f>COUNTIF(B:B,B2153)&gt;1</f>
        <v>0</v>
      </c>
      <c r="H2153" s="47" t="s">
        <v>2141</v>
      </c>
      <c r="I2153" s="47" t="b">
        <f>COUNTIF(E:E,E2153)&gt;1</f>
        <v>0</v>
      </c>
    </row>
    <row r="2154" spans="1:9" x14ac:dyDescent="0.2">
      <c r="A2154" s="2" t="s">
        <v>10</v>
      </c>
      <c r="B2154" s="3" t="s">
        <v>2181</v>
      </c>
      <c r="C2154" s="4" t="s">
        <v>2140</v>
      </c>
      <c r="D2154" s="4" t="str">
        <f>VLOOKUP(B2154,'local electoral areas'!AK:AL,2,FALSE)</f>
        <v>Longford</v>
      </c>
      <c r="E2154" s="4">
        <v>9001</v>
      </c>
      <c r="F2154" s="5">
        <v>4038</v>
      </c>
      <c r="G2154" t="b">
        <f>COUNTIF(B:B,B2154)&gt;1</f>
        <v>0</v>
      </c>
      <c r="H2154" s="47" t="s">
        <v>2141</v>
      </c>
      <c r="I2154" s="47" t="b">
        <f>COUNTIF(E:E,E2154)&gt;1</f>
        <v>0</v>
      </c>
    </row>
    <row r="2155" spans="1:9" x14ac:dyDescent="0.2">
      <c r="A2155" s="2" t="s">
        <v>10</v>
      </c>
      <c r="B2155" s="3" t="s">
        <v>2182</v>
      </c>
      <c r="C2155" s="4" t="s">
        <v>2140</v>
      </c>
      <c r="D2155" s="4" t="str">
        <f>VLOOKUP(B2155,'local electoral areas'!AK:AL,2,FALSE)</f>
        <v>Longford</v>
      </c>
      <c r="E2155" s="4">
        <v>9002</v>
      </c>
      <c r="F2155" s="5">
        <v>1104</v>
      </c>
      <c r="G2155" t="b">
        <f>COUNTIF(B:B,B2155)&gt;1</f>
        <v>0</v>
      </c>
      <c r="H2155" s="47" t="s">
        <v>2141</v>
      </c>
      <c r="I2155" s="47" t="b">
        <f>COUNTIF(E:E,E2155)&gt;1</f>
        <v>0</v>
      </c>
    </row>
    <row r="2156" spans="1:9" x14ac:dyDescent="0.2">
      <c r="A2156" s="2" t="s">
        <v>10</v>
      </c>
      <c r="B2156" s="3" t="s">
        <v>2183</v>
      </c>
      <c r="C2156" s="4" t="s">
        <v>2140</v>
      </c>
      <c r="D2156" s="4" t="str">
        <f>VLOOKUP(B2156,'local electoral areas'!AK:AL,2,FALSE)</f>
        <v>Longford</v>
      </c>
      <c r="E2156" s="4">
        <v>9051</v>
      </c>
      <c r="F2156" s="5">
        <v>6205</v>
      </c>
      <c r="G2156" t="b">
        <f>COUNTIF(B:B,B2156)&gt;1</f>
        <v>0</v>
      </c>
      <c r="H2156" s="47" t="s">
        <v>2141</v>
      </c>
      <c r="I2156" s="47" t="b">
        <f>COUNTIF(E:E,E2156)&gt;1</f>
        <v>0</v>
      </c>
    </row>
    <row r="2157" spans="1:9" x14ac:dyDescent="0.2">
      <c r="A2157" s="2" t="s">
        <v>10</v>
      </c>
      <c r="B2157" s="3" t="s">
        <v>2184</v>
      </c>
      <c r="C2157" s="4" t="s">
        <v>2140</v>
      </c>
      <c r="D2157" s="4" t="str">
        <f>VLOOKUP(B2157,'local electoral areas'!AK:AL,2,FALSE)</f>
        <v>Ballymahon</v>
      </c>
      <c r="E2157" s="4">
        <v>9030</v>
      </c>
      <c r="F2157" s="5">
        <v>2421</v>
      </c>
      <c r="G2157" t="b">
        <f>COUNTIF(B:B,B2157)&gt;1</f>
        <v>0</v>
      </c>
      <c r="H2157" s="47" t="s">
        <v>2141</v>
      </c>
      <c r="I2157" s="47" t="b">
        <f>COUNTIF(E:E,E2157)&gt;1</f>
        <v>0</v>
      </c>
    </row>
    <row r="2158" spans="1:9" x14ac:dyDescent="0.2">
      <c r="A2158" s="2" t="s">
        <v>10</v>
      </c>
      <c r="B2158" s="3" t="s">
        <v>282</v>
      </c>
      <c r="C2158" s="4" t="s">
        <v>2140</v>
      </c>
      <c r="D2158" s="4" t="str">
        <f>VLOOKUP(B2158,'local electoral areas'!AK:AL,2,FALSE)</f>
        <v>Granard</v>
      </c>
      <c r="E2158" s="4">
        <v>9031</v>
      </c>
      <c r="F2158" s="5">
        <v>362</v>
      </c>
      <c r="G2158" t="b">
        <f>COUNTIF(B:B,B2158)&gt;1</f>
        <v>1</v>
      </c>
      <c r="H2158" s="47" t="s">
        <v>2141</v>
      </c>
      <c r="I2158" s="47" t="b">
        <f>COUNTIF(E:E,E2158)&gt;1</f>
        <v>0</v>
      </c>
    </row>
    <row r="2159" spans="1:9" x14ac:dyDescent="0.2">
      <c r="A2159" s="2" t="s">
        <v>10</v>
      </c>
      <c r="B2159" s="3" t="s">
        <v>2185</v>
      </c>
      <c r="C2159" s="4" t="s">
        <v>2140</v>
      </c>
      <c r="D2159" s="4" t="str">
        <f>VLOOKUP(B2159,'local electoral areas'!AK:AL,2,FALSE)</f>
        <v>Granard</v>
      </c>
      <c r="E2159" s="4">
        <v>9032</v>
      </c>
      <c r="F2159" s="5">
        <v>202</v>
      </c>
      <c r="G2159" t="b">
        <f>COUNTIF(B:B,B2159)&gt;1</f>
        <v>0</v>
      </c>
      <c r="H2159" s="47" t="s">
        <v>2141</v>
      </c>
      <c r="I2159" s="47" t="b">
        <f>COUNTIF(E:E,E2159)&gt;1</f>
        <v>0</v>
      </c>
    </row>
    <row r="2160" spans="1:9" x14ac:dyDescent="0.2">
      <c r="A2160" s="2" t="s">
        <v>10</v>
      </c>
      <c r="B2160" s="3" t="s">
        <v>2186</v>
      </c>
      <c r="C2160" s="4" t="s">
        <v>2140</v>
      </c>
      <c r="D2160" s="4" t="str">
        <f>VLOOKUP(B2160,'local electoral areas'!AK:AL,2,FALSE)</f>
        <v>Ballymahon</v>
      </c>
      <c r="E2160" s="4">
        <v>9052</v>
      </c>
      <c r="F2160" s="5">
        <v>240</v>
      </c>
      <c r="G2160" t="b">
        <f>COUNTIF(B:B,B2160)&gt;1</f>
        <v>0</v>
      </c>
      <c r="H2160" s="47" t="s">
        <v>2141</v>
      </c>
      <c r="I2160" s="47" t="b">
        <f>COUNTIF(E:E,E2160)&gt;1</f>
        <v>0</v>
      </c>
    </row>
    <row r="2161" spans="1:9" x14ac:dyDescent="0.2">
      <c r="A2161" s="2" t="s">
        <v>10</v>
      </c>
      <c r="B2161" s="3" t="s">
        <v>2187</v>
      </c>
      <c r="C2161" s="4" t="s">
        <v>2140</v>
      </c>
      <c r="D2161" s="4" t="str">
        <f>VLOOKUP(B2161,'local electoral areas'!AK:AL,2,FALSE)</f>
        <v>Ballymahon</v>
      </c>
      <c r="E2161" s="4">
        <v>9053</v>
      </c>
      <c r="F2161" s="5">
        <v>802</v>
      </c>
      <c r="G2161" t="b">
        <f>COUNTIF(B:B,B2161)&gt;1</f>
        <v>0</v>
      </c>
      <c r="H2161" s="47" t="s">
        <v>2141</v>
      </c>
      <c r="I2161" s="47" t="b">
        <f>COUNTIF(E:E,E2161)&gt;1</f>
        <v>0</v>
      </c>
    </row>
    <row r="2162" spans="1:9" x14ac:dyDescent="0.2">
      <c r="A2162" s="2" t="s">
        <v>10</v>
      </c>
      <c r="B2162" s="3" t="s">
        <v>1452</v>
      </c>
      <c r="C2162" s="4" t="s">
        <v>2140</v>
      </c>
      <c r="D2162" s="4" t="str">
        <f>VLOOKUP(B2162,'local electoral areas'!AK:AL,2,FALSE)</f>
        <v>Granard</v>
      </c>
      <c r="E2162" s="4">
        <v>9033</v>
      </c>
      <c r="F2162" s="5">
        <v>319</v>
      </c>
      <c r="G2162" t="b">
        <f>COUNTIF(B:B,B2162)&gt;1</f>
        <v>1</v>
      </c>
      <c r="H2162" s="47" t="s">
        <v>2141</v>
      </c>
      <c r="I2162" s="47" t="b">
        <f>COUNTIF(E:E,E2162)&gt;1</f>
        <v>0</v>
      </c>
    </row>
    <row r="2163" spans="1:9" x14ac:dyDescent="0.2">
      <c r="A2163" s="2" t="s">
        <v>10</v>
      </c>
      <c r="B2163" s="3" t="s">
        <v>2188</v>
      </c>
      <c r="C2163" s="4" t="s">
        <v>2140</v>
      </c>
      <c r="D2163" s="4" t="str">
        <f>VLOOKUP(B2163,'local electoral areas'!AK:AL,2,FALSE)</f>
        <v>Granard</v>
      </c>
      <c r="E2163" s="4">
        <v>9034</v>
      </c>
      <c r="F2163" s="5">
        <v>321</v>
      </c>
      <c r="G2163" t="b">
        <f>COUNTIF(B:B,B2163)&gt;1</f>
        <v>0</v>
      </c>
      <c r="H2163" s="47" t="s">
        <v>2141</v>
      </c>
      <c r="I2163" s="47" t="b">
        <f>COUNTIF(E:E,E2163)&gt;1</f>
        <v>0</v>
      </c>
    </row>
    <row r="2164" spans="1:9" x14ac:dyDescent="0.2">
      <c r="A2164" s="2" t="s">
        <v>10</v>
      </c>
      <c r="B2164" s="3" t="s">
        <v>2189</v>
      </c>
      <c r="C2164" s="4" t="s">
        <v>2140</v>
      </c>
      <c r="D2164" s="4" t="str">
        <f>VLOOKUP(B2164,'local electoral areas'!AK:AL,2,FALSE)</f>
        <v>Longford</v>
      </c>
      <c r="E2164" s="4">
        <v>9054</v>
      </c>
      <c r="F2164" s="5">
        <v>986</v>
      </c>
      <c r="G2164" t="b">
        <f>COUNTIF(B:B,B2164)&gt;1</f>
        <v>0</v>
      </c>
      <c r="H2164" s="47" t="s">
        <v>2141</v>
      </c>
      <c r="I2164" s="47" t="b">
        <f>COUNTIF(E:E,E2164)&gt;1</f>
        <v>0</v>
      </c>
    </row>
    <row r="2165" spans="1:9" x14ac:dyDescent="0.2">
      <c r="A2165" s="2" t="s">
        <v>10</v>
      </c>
      <c r="B2165" s="3" t="s">
        <v>2190</v>
      </c>
      <c r="C2165" s="4" t="s">
        <v>2140</v>
      </c>
      <c r="D2165" s="4" t="str">
        <f>VLOOKUP(B2165,'local electoral areas'!AK:AL,2,FALSE)</f>
        <v>Ballymahon</v>
      </c>
      <c r="E2165" s="4">
        <v>9055</v>
      </c>
      <c r="F2165" s="5">
        <v>1686</v>
      </c>
      <c r="G2165" t="b">
        <f>COUNTIF(B:B,B2165)&gt;1</f>
        <v>0</v>
      </c>
      <c r="H2165" s="47" t="s">
        <v>2141</v>
      </c>
      <c r="I2165" s="47" t="b">
        <f>COUNTIF(E:E,E2165)&gt;1</f>
        <v>0</v>
      </c>
    </row>
    <row r="2166" spans="1:9" x14ac:dyDescent="0.2">
      <c r="A2166" s="2" t="s">
        <v>10</v>
      </c>
      <c r="B2166" s="3" t="s">
        <v>2191</v>
      </c>
      <c r="C2166" s="4" t="s">
        <v>2140</v>
      </c>
      <c r="D2166" s="4" t="str">
        <f>VLOOKUP(B2166,'local electoral areas'!AK:AL,2,FALSE)</f>
        <v>Granard</v>
      </c>
      <c r="E2166" s="4">
        <v>9036</v>
      </c>
      <c r="F2166" s="5">
        <v>273</v>
      </c>
      <c r="G2166" t="b">
        <f>COUNTIF(B:B,B2166)&gt;1</f>
        <v>1</v>
      </c>
      <c r="H2166" s="47" t="s">
        <v>2141</v>
      </c>
      <c r="I2166" s="47" t="b">
        <f>COUNTIF(E:E,E2166)&gt;1</f>
        <v>0</v>
      </c>
    </row>
    <row r="2167" spans="1:9" x14ac:dyDescent="0.2">
      <c r="A2167" s="2" t="s">
        <v>10</v>
      </c>
      <c r="B2167" s="3" t="s">
        <v>2192</v>
      </c>
      <c r="C2167" s="4" t="s">
        <v>2193</v>
      </c>
      <c r="D2167" s="4" t="str">
        <f>VLOOKUP(B2167,'local electoral areas'!AO:AP,2,FALSE)</f>
        <v>Ardee</v>
      </c>
      <c r="E2167" s="4">
        <v>10008</v>
      </c>
      <c r="F2167" s="5">
        <v>2991</v>
      </c>
      <c r="G2167" t="b">
        <f>COUNTIF(B:B,B2167)&gt;1</f>
        <v>0</v>
      </c>
      <c r="H2167" s="43" t="s">
        <v>2194</v>
      </c>
      <c r="I2167" s="43" t="b">
        <f>COUNTIF(E:E,E2167)&gt;1</f>
        <v>0</v>
      </c>
    </row>
    <row r="2168" spans="1:9" x14ac:dyDescent="0.2">
      <c r="A2168" s="2" t="s">
        <v>10</v>
      </c>
      <c r="B2168" s="3" t="s">
        <v>2195</v>
      </c>
      <c r="C2168" s="4" t="s">
        <v>2193</v>
      </c>
      <c r="D2168" s="4" t="str">
        <f>VLOOKUP(B2168,'local electoral areas'!AO:AP,2,FALSE)</f>
        <v>Ardee</v>
      </c>
      <c r="E2168" s="4">
        <v>10009</v>
      </c>
      <c r="F2168" s="5">
        <v>5501</v>
      </c>
      <c r="G2168" t="b">
        <f>COUNTIF(B:B,B2168)&gt;1</f>
        <v>0</v>
      </c>
      <c r="H2168" s="43" t="s">
        <v>2194</v>
      </c>
      <c r="I2168" s="43" t="b">
        <f>COUNTIF(E:E,E2168)&gt;1</f>
        <v>0</v>
      </c>
    </row>
    <row r="2169" spans="1:9" x14ac:dyDescent="0.2">
      <c r="A2169" s="2" t="s">
        <v>10</v>
      </c>
      <c r="B2169" s="3" t="s">
        <v>2196</v>
      </c>
      <c r="C2169" s="4" t="s">
        <v>2193</v>
      </c>
      <c r="D2169" s="4" t="str">
        <f>VLOOKUP(B2169,'local electoral areas'!AO:AP,2,FALSE)</f>
        <v>Dundalk – Carlingford</v>
      </c>
      <c r="E2169" s="4">
        <v>10019</v>
      </c>
      <c r="F2169" s="5">
        <v>2277</v>
      </c>
      <c r="G2169" t="b">
        <f>COUNTIF(B:B,B2169)&gt;1</f>
        <v>0</v>
      </c>
      <c r="H2169" s="43" t="s">
        <v>2194</v>
      </c>
      <c r="I2169" s="43" t="b">
        <f>COUNTIF(E:E,E2169)&gt;1</f>
        <v>0</v>
      </c>
    </row>
    <row r="2170" spans="1:9" x14ac:dyDescent="0.2">
      <c r="A2170" s="2" t="s">
        <v>10</v>
      </c>
      <c r="B2170" s="3" t="s">
        <v>2197</v>
      </c>
      <c r="C2170" s="4" t="s">
        <v>2193</v>
      </c>
      <c r="D2170" s="4" t="str">
        <f>VLOOKUP(B2170,'local electoral areas'!AO:AP,2,FALSE)</f>
        <v>Dundalk – South</v>
      </c>
      <c r="E2170" s="4">
        <v>10020</v>
      </c>
      <c r="F2170" s="5">
        <v>759</v>
      </c>
      <c r="G2170" t="b">
        <f>COUNTIF(B:B,B2170)&gt;1</f>
        <v>1</v>
      </c>
      <c r="H2170" s="43" t="s">
        <v>2194</v>
      </c>
      <c r="I2170" s="43" t="b">
        <f>COUNTIF(E:E,E2170)&gt;1</f>
        <v>0</v>
      </c>
    </row>
    <row r="2171" spans="1:9" x14ac:dyDescent="0.2">
      <c r="A2171" s="2" t="s">
        <v>10</v>
      </c>
      <c r="B2171" s="3" t="s">
        <v>2198</v>
      </c>
      <c r="C2171" s="4" t="s">
        <v>2193</v>
      </c>
      <c r="D2171" s="4" t="str">
        <f>VLOOKUP(B2171,'local electoral areas'!AO:AP,2,FALSE)</f>
        <v>Dundalk – Carlingford</v>
      </c>
      <c r="E2171" s="4">
        <v>10021</v>
      </c>
      <c r="F2171" s="5">
        <v>2211</v>
      </c>
      <c r="G2171" t="b">
        <f>COUNTIF(B:B,B2171)&gt;1</f>
        <v>0</v>
      </c>
      <c r="H2171" s="43" t="s">
        <v>2194</v>
      </c>
      <c r="I2171" s="43" t="b">
        <f>COUNTIF(E:E,E2171)&gt;1</f>
        <v>0</v>
      </c>
    </row>
    <row r="2172" spans="1:9" x14ac:dyDescent="0.2">
      <c r="A2172" s="2" t="s">
        <v>10</v>
      </c>
      <c r="B2172" s="3" t="s">
        <v>2199</v>
      </c>
      <c r="C2172" s="4" t="s">
        <v>2193</v>
      </c>
      <c r="D2172" s="4" t="str">
        <f>VLOOKUP(B2172,'local electoral areas'!AO:AP,2,FALSE)</f>
        <v>Ardee</v>
      </c>
      <c r="E2172" s="4">
        <v>10010</v>
      </c>
      <c r="F2172" s="5">
        <v>1868</v>
      </c>
      <c r="G2172" t="b">
        <f>COUNTIF(B:B,B2172)&gt;1</f>
        <v>0</v>
      </c>
      <c r="H2172" s="43" t="s">
        <v>2194</v>
      </c>
      <c r="I2172" s="43" t="b">
        <f>COUNTIF(E:E,E2172)&gt;1</f>
        <v>0</v>
      </c>
    </row>
    <row r="2173" spans="1:9" x14ac:dyDescent="0.2">
      <c r="A2173" s="2" t="s">
        <v>10</v>
      </c>
      <c r="B2173" s="3" t="s">
        <v>2200</v>
      </c>
      <c r="C2173" s="4" t="s">
        <v>2193</v>
      </c>
      <c r="D2173" s="4" t="str">
        <f>VLOOKUP(B2173,'local electoral areas'!AO:AP,2,FALSE)</f>
        <v>Dundalk – South</v>
      </c>
      <c r="E2173" s="4">
        <v>10022</v>
      </c>
      <c r="F2173" s="5">
        <v>1086</v>
      </c>
      <c r="G2173" t="b">
        <f>COUNTIF(B:B,B2173)&gt;1</f>
        <v>0</v>
      </c>
      <c r="H2173" s="43" t="s">
        <v>2194</v>
      </c>
      <c r="I2173" s="43" t="b">
        <f>COUNTIF(E:E,E2173)&gt;1</f>
        <v>0</v>
      </c>
    </row>
    <row r="2174" spans="1:9" x14ac:dyDescent="0.2">
      <c r="A2174" s="2" t="s">
        <v>10</v>
      </c>
      <c r="B2174" s="3" t="s">
        <v>551</v>
      </c>
      <c r="C2174" s="4" t="s">
        <v>2193</v>
      </c>
      <c r="D2174" s="4" t="str">
        <f>VLOOKUP(B2174,'local electoral areas'!AO:AP,2,FALSE)</f>
        <v>Dundalk – South</v>
      </c>
      <c r="E2174" s="4">
        <v>10023</v>
      </c>
      <c r="F2174" s="5">
        <v>4380</v>
      </c>
      <c r="G2174" t="b">
        <f>COUNTIF(B:B,B2174)&gt;1</f>
        <v>1</v>
      </c>
      <c r="H2174" s="43" t="s">
        <v>2194</v>
      </c>
      <c r="I2174" s="43" t="b">
        <f>COUNTIF(E:E,E2174)&gt;1</f>
        <v>0</v>
      </c>
    </row>
    <row r="2175" spans="1:9" x14ac:dyDescent="0.2">
      <c r="A2175" s="2" t="s">
        <v>10</v>
      </c>
      <c r="B2175" s="3" t="s">
        <v>878</v>
      </c>
      <c r="C2175" s="4" t="s">
        <v>2193</v>
      </c>
      <c r="D2175" s="4" t="str">
        <f>VLOOKUP(B2175,'local electoral areas'!AO:AP,2,FALSE)</f>
        <v>Drogheda Rural</v>
      </c>
      <c r="E2175" s="4">
        <v>10037</v>
      </c>
      <c r="F2175" s="5">
        <v>3430</v>
      </c>
      <c r="G2175" t="b">
        <f>COUNTIF(B:B,B2175)&gt;1</f>
        <v>1</v>
      </c>
      <c r="H2175" s="43" t="s">
        <v>2194</v>
      </c>
      <c r="I2175" s="43" t="b">
        <f>COUNTIF(E:E,E2175)&gt;1</f>
        <v>0</v>
      </c>
    </row>
    <row r="2176" spans="1:9" x14ac:dyDescent="0.2">
      <c r="A2176" s="2" t="s">
        <v>10</v>
      </c>
      <c r="B2176" s="3" t="s">
        <v>1845</v>
      </c>
      <c r="C2176" s="4" t="s">
        <v>2193</v>
      </c>
      <c r="D2176" s="4" t="str">
        <f>VLOOKUP(B2176,'local electoral areas'!AO:AP,2,FALSE)</f>
        <v>Ardee</v>
      </c>
      <c r="E2176" s="4">
        <v>10011</v>
      </c>
      <c r="F2176" s="5">
        <v>706</v>
      </c>
      <c r="G2176" t="b">
        <f>COUNTIF(B:B,B2176)&gt;1</f>
        <v>1</v>
      </c>
      <c r="H2176" s="43" t="s">
        <v>2194</v>
      </c>
      <c r="I2176" s="43" t="b">
        <f>COUNTIF(E:E,E2176)&gt;1</f>
        <v>0</v>
      </c>
    </row>
    <row r="2177" spans="1:9" x14ac:dyDescent="0.2">
      <c r="A2177" s="2" t="s">
        <v>10</v>
      </c>
      <c r="B2177" s="3" t="s">
        <v>2201</v>
      </c>
      <c r="C2177" s="4" t="s">
        <v>2193</v>
      </c>
      <c r="D2177" s="4" t="str">
        <f>VLOOKUP(B2177,'local electoral areas'!AO:AP,2,FALSE)</f>
        <v>Ardee</v>
      </c>
      <c r="E2177" s="4">
        <v>10012</v>
      </c>
      <c r="F2177" s="5">
        <v>1869</v>
      </c>
      <c r="G2177" t="b">
        <f>COUNTIF(B:B,B2177)&gt;1</f>
        <v>0</v>
      </c>
      <c r="H2177" s="43" t="s">
        <v>2194</v>
      </c>
      <c r="I2177" s="43" t="b">
        <f>COUNTIF(E:E,E2177)&gt;1</f>
        <v>0</v>
      </c>
    </row>
    <row r="2178" spans="1:9" x14ac:dyDescent="0.2">
      <c r="A2178" s="2" t="s">
        <v>10</v>
      </c>
      <c r="B2178" s="3" t="s">
        <v>2202</v>
      </c>
      <c r="C2178" s="4" t="s">
        <v>2193</v>
      </c>
      <c r="D2178" s="4" t="str">
        <f>VLOOKUP(B2178,'local electoral areas'!AO:AP,2,FALSE)</f>
        <v>Dundalk – South</v>
      </c>
      <c r="E2178" s="4">
        <v>10024</v>
      </c>
      <c r="F2178" s="5">
        <v>860</v>
      </c>
      <c r="G2178" t="b">
        <f>COUNTIF(B:B,B2178)&gt;1</f>
        <v>0</v>
      </c>
      <c r="H2178" s="43" t="s">
        <v>2194</v>
      </c>
      <c r="I2178" s="43" t="b">
        <f>COUNTIF(E:E,E2178)&gt;1</f>
        <v>0</v>
      </c>
    </row>
    <row r="2179" spans="1:9" x14ac:dyDescent="0.2">
      <c r="A2179" s="2" t="s">
        <v>10</v>
      </c>
      <c r="B2179" s="3" t="s">
        <v>2203</v>
      </c>
      <c r="C2179" s="4" t="s">
        <v>2193</v>
      </c>
      <c r="D2179" s="4" t="str">
        <f>VLOOKUP(B2179,'local electoral areas'!AO:AP,2,FALSE)</f>
        <v>Ardee</v>
      </c>
      <c r="E2179" s="4">
        <v>10025</v>
      </c>
      <c r="F2179" s="5">
        <v>639</v>
      </c>
      <c r="G2179" t="b">
        <f>COUNTIF(B:B,B2179)&gt;1</f>
        <v>0</v>
      </c>
      <c r="H2179" s="43" t="s">
        <v>2194</v>
      </c>
      <c r="I2179" s="43" t="b">
        <f>COUNTIF(E:E,E2179)&gt;1</f>
        <v>0</v>
      </c>
    </row>
    <row r="2180" spans="1:9" x14ac:dyDescent="0.2">
      <c r="A2180" s="2" t="s">
        <v>10</v>
      </c>
      <c r="B2180" s="3" t="s">
        <v>1546</v>
      </c>
      <c r="C2180" s="4" t="s">
        <v>2193</v>
      </c>
      <c r="D2180" s="4" t="str">
        <f>VLOOKUP(B2180,'local electoral areas'!AO:AP,2,FALSE)</f>
        <v>Ardee</v>
      </c>
      <c r="E2180" s="4">
        <v>10013</v>
      </c>
      <c r="F2180" s="5">
        <v>689</v>
      </c>
      <c r="G2180" t="b">
        <f>COUNTIF(B:B,B2180)&gt;1</f>
        <v>1</v>
      </c>
      <c r="H2180" s="43" t="s">
        <v>2194</v>
      </c>
      <c r="I2180" s="43" t="b">
        <f>COUNTIF(E:E,E2180)&gt;1</f>
        <v>0</v>
      </c>
    </row>
    <row r="2181" spans="1:9" x14ac:dyDescent="0.2">
      <c r="A2181" s="2" t="s">
        <v>10</v>
      </c>
      <c r="B2181" s="3" t="s">
        <v>2204</v>
      </c>
      <c r="C2181" s="4" t="s">
        <v>2193</v>
      </c>
      <c r="D2181" s="4" t="str">
        <f>VLOOKUP(B2181,'local electoral areas'!AO:AP,2,FALSE)</f>
        <v>Dundalk – South</v>
      </c>
      <c r="E2181" s="4">
        <v>10014</v>
      </c>
      <c r="F2181" s="5">
        <v>2374</v>
      </c>
      <c r="G2181" t="b">
        <f>COUNTIF(B:B,B2181)&gt;1</f>
        <v>0</v>
      </c>
      <c r="H2181" s="43" t="s">
        <v>2194</v>
      </c>
      <c r="I2181" s="43" t="b">
        <f>COUNTIF(E:E,E2181)&gt;1</f>
        <v>0</v>
      </c>
    </row>
    <row r="2182" spans="1:9" x14ac:dyDescent="0.2">
      <c r="A2182" s="2" t="s">
        <v>10</v>
      </c>
      <c r="B2182" s="3" t="s">
        <v>2205</v>
      </c>
      <c r="C2182" s="4" t="s">
        <v>2193</v>
      </c>
      <c r="D2182" s="4" t="str">
        <f>VLOOKUP(B2182,'local electoral areas'!AO:AP,2,FALSE)</f>
        <v>Ardee</v>
      </c>
      <c r="E2182" s="4">
        <v>10015</v>
      </c>
      <c r="F2182" s="5">
        <v>1392</v>
      </c>
      <c r="G2182" t="b">
        <f>COUNTIF(B:B,B2182)&gt;1</f>
        <v>0</v>
      </c>
      <c r="H2182" s="43" t="s">
        <v>2194</v>
      </c>
      <c r="I2182" s="43" t="b">
        <f>COUNTIF(E:E,E2182)&gt;1</f>
        <v>0</v>
      </c>
    </row>
    <row r="2183" spans="1:9" x14ac:dyDescent="0.2">
      <c r="A2183" s="2" t="s">
        <v>10</v>
      </c>
      <c r="B2183" s="3" t="s">
        <v>2206</v>
      </c>
      <c r="C2183" s="4" t="s">
        <v>2193</v>
      </c>
      <c r="D2183" s="4" t="str">
        <f>VLOOKUP(B2183,'local electoral areas'!AO:AP,2,FALSE)</f>
        <v>Dundalk – Carlingford</v>
      </c>
      <c r="E2183" s="4">
        <v>10026</v>
      </c>
      <c r="F2183" s="5">
        <v>1488</v>
      </c>
      <c r="G2183" t="b">
        <f>COUNTIF(B:B,B2183)&gt;1</f>
        <v>0</v>
      </c>
      <c r="H2183" s="43" t="s">
        <v>2194</v>
      </c>
      <c r="I2183" s="43" t="b">
        <f>COUNTIF(E:E,E2183)&gt;1</f>
        <v>0</v>
      </c>
    </row>
    <row r="2184" spans="1:9" x14ac:dyDescent="0.2">
      <c r="A2184" s="2" t="s">
        <v>10</v>
      </c>
      <c r="B2184" s="3" t="s">
        <v>2207</v>
      </c>
      <c r="C2184" s="4" t="s">
        <v>2193</v>
      </c>
      <c r="D2184" s="4" t="s">
        <v>2208</v>
      </c>
      <c r="E2184" s="4">
        <v>10027</v>
      </c>
      <c r="F2184" s="5">
        <v>21097</v>
      </c>
      <c r="G2184" t="b">
        <f>COUNTIF(B:B,B2184)&gt;1</f>
        <v>0</v>
      </c>
      <c r="H2184" s="43" t="s">
        <v>2194</v>
      </c>
      <c r="I2184" s="43" t="b">
        <f>COUNTIF(E:E,E2184)&gt;1</f>
        <v>0</v>
      </c>
    </row>
    <row r="2185" spans="1:9" x14ac:dyDescent="0.2">
      <c r="A2185" s="2" t="s">
        <v>10</v>
      </c>
      <c r="B2185" s="3" t="s">
        <v>2209</v>
      </c>
      <c r="C2185" s="4" t="s">
        <v>2193</v>
      </c>
      <c r="D2185" s="4" t="s">
        <v>2208</v>
      </c>
      <c r="E2185" s="4">
        <v>10004</v>
      </c>
      <c r="F2185" s="5">
        <v>2405</v>
      </c>
      <c r="G2185" t="b">
        <f>COUNTIF(B:B,B2185)&gt;1</f>
        <v>0</v>
      </c>
      <c r="H2185" s="43" t="s">
        <v>2194</v>
      </c>
      <c r="I2185" s="43" t="b">
        <f>COUNTIF(E:E,E2185)&gt;1</f>
        <v>0</v>
      </c>
    </row>
    <row r="2186" spans="1:9" x14ac:dyDescent="0.2">
      <c r="A2186" s="2" t="s">
        <v>10</v>
      </c>
      <c r="B2186" s="3" t="s">
        <v>2210</v>
      </c>
      <c r="C2186" s="4" t="s">
        <v>2193</v>
      </c>
      <c r="D2186" s="4" t="s">
        <v>2208</v>
      </c>
      <c r="E2186" s="4">
        <v>10005</v>
      </c>
      <c r="F2186" s="5">
        <v>1247</v>
      </c>
      <c r="G2186" t="b">
        <f>COUNTIF(B:B,B2186)&gt;1</f>
        <v>0</v>
      </c>
      <c r="H2186" s="43" t="s">
        <v>2194</v>
      </c>
      <c r="I2186" s="43" t="b">
        <f>COUNTIF(E:E,E2186)&gt;1</f>
        <v>0</v>
      </c>
    </row>
    <row r="2187" spans="1:9" x14ac:dyDescent="0.2">
      <c r="A2187" s="2" t="s">
        <v>10</v>
      </c>
      <c r="B2187" s="3" t="s">
        <v>2211</v>
      </c>
      <c r="C2187" s="4" t="s">
        <v>2193</v>
      </c>
      <c r="D2187" s="4" t="s">
        <v>2208</v>
      </c>
      <c r="E2187" s="4">
        <v>10006</v>
      </c>
      <c r="F2187" s="5">
        <v>1711</v>
      </c>
      <c r="G2187" t="b">
        <f>COUNTIF(B:B,B2187)&gt;1</f>
        <v>0</v>
      </c>
      <c r="H2187" s="43" t="s">
        <v>2194</v>
      </c>
      <c r="I2187" s="43" t="b">
        <f>COUNTIF(E:E,E2187)&gt;1</f>
        <v>0</v>
      </c>
    </row>
    <row r="2188" spans="1:9" x14ac:dyDescent="0.2">
      <c r="A2188" s="2" t="s">
        <v>10</v>
      </c>
      <c r="B2188" s="3" t="s">
        <v>2212</v>
      </c>
      <c r="C2188" s="4" t="s">
        <v>2193</v>
      </c>
      <c r="D2188" s="4" t="s">
        <v>2208</v>
      </c>
      <c r="E2188" s="4">
        <v>10007</v>
      </c>
      <c r="F2188" s="5">
        <v>6696</v>
      </c>
      <c r="G2188" t="b">
        <f>COUNTIF(B:B,B2188)&gt;1</f>
        <v>0</v>
      </c>
      <c r="H2188" s="43" t="s">
        <v>2194</v>
      </c>
      <c r="I2188" s="43" t="b">
        <f>COUNTIF(E:E,E2188)&gt;1</f>
        <v>0</v>
      </c>
    </row>
    <row r="2189" spans="1:9" x14ac:dyDescent="0.2">
      <c r="A2189" s="2" t="s">
        <v>10</v>
      </c>
      <c r="B2189" s="3" t="s">
        <v>2213</v>
      </c>
      <c r="C2189" s="4" t="s">
        <v>2193</v>
      </c>
      <c r="D2189" s="4" t="str">
        <f>VLOOKUP(B2189,'local electoral areas'!AO:AP,2,FALSE)</f>
        <v>Ardee</v>
      </c>
      <c r="E2189" s="4">
        <v>10016</v>
      </c>
      <c r="F2189" s="5">
        <v>3247</v>
      </c>
      <c r="G2189" t="b">
        <f>COUNTIF(B:B,B2189)&gt;1</f>
        <v>0</v>
      </c>
      <c r="H2189" s="43" t="s">
        <v>2194</v>
      </c>
      <c r="I2189" s="43" t="b">
        <f>COUNTIF(E:E,E2189)&gt;1</f>
        <v>0</v>
      </c>
    </row>
    <row r="2190" spans="1:9" x14ac:dyDescent="0.2">
      <c r="A2190" s="2" t="s">
        <v>10</v>
      </c>
      <c r="B2190" s="3" t="s">
        <v>2214</v>
      </c>
      <c r="C2190" s="4" t="s">
        <v>2193</v>
      </c>
      <c r="D2190" s="4" t="str">
        <f>VLOOKUP(B2190,'local electoral areas'!AO:AP,2,FALSE)</f>
        <v>Ardee</v>
      </c>
      <c r="E2190" s="4">
        <v>10038</v>
      </c>
      <c r="F2190" s="5">
        <v>1047</v>
      </c>
      <c r="G2190" t="b">
        <f>COUNTIF(B:B,B2190)&gt;1</f>
        <v>1</v>
      </c>
      <c r="H2190" s="43" t="s">
        <v>2194</v>
      </c>
      <c r="I2190" s="43" t="b">
        <f>COUNTIF(E:E,E2190)&gt;1</f>
        <v>0</v>
      </c>
    </row>
    <row r="2191" spans="1:9" x14ac:dyDescent="0.2">
      <c r="A2191" s="2" t="s">
        <v>10</v>
      </c>
      <c r="B2191" s="3" t="s">
        <v>2215</v>
      </c>
      <c r="C2191" s="4" t="s">
        <v>2193</v>
      </c>
      <c r="D2191" s="4" t="str">
        <f>VLOOKUP(B2191,'local electoral areas'!AO:AP,2,FALSE)</f>
        <v>Drogheda Urban</v>
      </c>
      <c r="E2191" s="4">
        <v>10001</v>
      </c>
      <c r="F2191" s="5">
        <v>10935</v>
      </c>
      <c r="G2191" t="b">
        <f>COUNTIF(B:B,B2191)&gt;1</f>
        <v>0</v>
      </c>
      <c r="H2191" s="43" t="s">
        <v>2194</v>
      </c>
      <c r="I2191" s="43" t="b">
        <f>COUNTIF(E:E,E2191)&gt;1</f>
        <v>0</v>
      </c>
    </row>
    <row r="2192" spans="1:9" x14ac:dyDescent="0.2">
      <c r="A2192" s="2" t="s">
        <v>10</v>
      </c>
      <c r="B2192" s="3" t="s">
        <v>2216</v>
      </c>
      <c r="C2192" s="4" t="s">
        <v>2193</v>
      </c>
      <c r="D2192" s="4" t="str">
        <f>VLOOKUP(B2192,'local electoral areas'!AO:AP,2,FALSE)</f>
        <v>Dundalk – Carlingford</v>
      </c>
      <c r="E2192" s="4">
        <v>10028</v>
      </c>
      <c r="F2192" s="5">
        <v>1068</v>
      </c>
      <c r="G2192" t="b">
        <f>COUNTIF(B:B,B2192)&gt;1</f>
        <v>0</v>
      </c>
      <c r="H2192" s="43" t="s">
        <v>2194</v>
      </c>
      <c r="I2192" s="43" t="b">
        <f>COUNTIF(E:E,E2192)&gt;1</f>
        <v>0</v>
      </c>
    </row>
    <row r="2193" spans="1:9" x14ac:dyDescent="0.2">
      <c r="A2193" s="2" t="s">
        <v>10</v>
      </c>
      <c r="B2193" s="3" t="s">
        <v>2217</v>
      </c>
      <c r="C2193" s="4" t="s">
        <v>2193</v>
      </c>
      <c r="D2193" s="4" t="str">
        <f>VLOOKUP(B2193,'local electoral areas'!AO:AP,2,FALSE)</f>
        <v>Dundalk – Carlingford</v>
      </c>
      <c r="E2193" s="4">
        <v>10029</v>
      </c>
      <c r="F2193" s="5">
        <v>1254</v>
      </c>
      <c r="G2193" t="b">
        <f>COUNTIF(B:B,B2193)&gt;1</f>
        <v>0</v>
      </c>
      <c r="H2193" s="43" t="s">
        <v>2194</v>
      </c>
      <c r="I2193" s="43" t="b">
        <f>COUNTIF(E:E,E2193)&gt;1</f>
        <v>0</v>
      </c>
    </row>
    <row r="2194" spans="1:9" x14ac:dyDescent="0.2">
      <c r="A2194" s="2" t="s">
        <v>10</v>
      </c>
      <c r="B2194" s="3" t="s">
        <v>2218</v>
      </c>
      <c r="C2194" s="4" t="s">
        <v>2193</v>
      </c>
      <c r="D2194" s="4" t="str">
        <f>VLOOKUP(B2194,'local electoral areas'!AO:AP,2,FALSE)</f>
        <v>Dundalk – South</v>
      </c>
      <c r="E2194" s="4">
        <v>10030</v>
      </c>
      <c r="F2194" s="5">
        <v>9249</v>
      </c>
      <c r="G2194" t="b">
        <f>COUNTIF(B:B,B2194)&gt;1</f>
        <v>0</v>
      </c>
      <c r="H2194" s="43" t="s">
        <v>2194</v>
      </c>
      <c r="I2194" s="43" t="b">
        <f>COUNTIF(E:E,E2194)&gt;1</f>
        <v>0</v>
      </c>
    </row>
    <row r="2195" spans="1:9" x14ac:dyDescent="0.2">
      <c r="A2195" s="2" t="s">
        <v>10</v>
      </c>
      <c r="B2195" s="3" t="s">
        <v>2219</v>
      </c>
      <c r="C2195" s="4" t="s">
        <v>2193</v>
      </c>
      <c r="D2195" s="4" t="str">
        <f>VLOOKUP(B2195,'local electoral areas'!AO:AP,2,FALSE)</f>
        <v>Dundalk – Carlingford</v>
      </c>
      <c r="E2195" s="4">
        <v>10031</v>
      </c>
      <c r="F2195" s="5">
        <v>1304</v>
      </c>
      <c r="G2195" t="b">
        <f>COUNTIF(B:B,B2195)&gt;1</f>
        <v>0</v>
      </c>
      <c r="H2195" s="43" t="s">
        <v>2194</v>
      </c>
      <c r="I2195" s="43" t="b">
        <f>COUNTIF(E:E,E2195)&gt;1</f>
        <v>0</v>
      </c>
    </row>
    <row r="2196" spans="1:9" x14ac:dyDescent="0.2">
      <c r="A2196" s="2" t="s">
        <v>10</v>
      </c>
      <c r="B2196" s="3" t="s">
        <v>2220</v>
      </c>
      <c r="C2196" s="4" t="s">
        <v>2193</v>
      </c>
      <c r="D2196" s="4" t="str">
        <f>VLOOKUP(B2196,'local electoral areas'!AO:AP,2,FALSE)</f>
        <v>Ardee</v>
      </c>
      <c r="E2196" s="4">
        <v>10032</v>
      </c>
      <c r="F2196" s="5">
        <v>921</v>
      </c>
      <c r="G2196" t="b">
        <f>COUNTIF(B:B,B2196)&gt;1</f>
        <v>0</v>
      </c>
      <c r="H2196" s="43" t="s">
        <v>2194</v>
      </c>
      <c r="I2196" s="43" t="b">
        <f>COUNTIF(E:E,E2196)&gt;1</f>
        <v>0</v>
      </c>
    </row>
    <row r="2197" spans="1:9" x14ac:dyDescent="0.2">
      <c r="A2197" s="2" t="s">
        <v>10</v>
      </c>
      <c r="B2197" s="3" t="s">
        <v>2194</v>
      </c>
      <c r="C2197" s="4" t="s">
        <v>2193</v>
      </c>
      <c r="D2197" s="4" t="str">
        <f>VLOOKUP(B2197,'local electoral areas'!AO:AP,2,FALSE)</f>
        <v>Ardee</v>
      </c>
      <c r="E2197" s="4">
        <v>10033</v>
      </c>
      <c r="F2197" s="5">
        <v>1630</v>
      </c>
      <c r="G2197" t="b">
        <f>COUNTIF(B:B,B2197)&gt;1</f>
        <v>0</v>
      </c>
      <c r="H2197" s="43" t="s">
        <v>2194</v>
      </c>
      <c r="I2197" s="43" t="b">
        <f>COUNTIF(E:E,E2197)&gt;1</f>
        <v>0</v>
      </c>
    </row>
    <row r="2198" spans="1:9" x14ac:dyDescent="0.2">
      <c r="A2198" s="2" t="s">
        <v>10</v>
      </c>
      <c r="B2198" s="3" t="s">
        <v>2221</v>
      </c>
      <c r="C2198" s="4" t="s">
        <v>2193</v>
      </c>
      <c r="D2198" s="4" t="str">
        <f>VLOOKUP(B2198,'local electoral areas'!AO:AP,2,FALSE)</f>
        <v>Ardee</v>
      </c>
      <c r="E2198" s="4">
        <v>10034</v>
      </c>
      <c r="F2198" s="5">
        <v>887</v>
      </c>
      <c r="G2198" t="b">
        <f>COUNTIF(B:B,B2198)&gt;1</f>
        <v>0</v>
      </c>
      <c r="H2198" s="43" t="s">
        <v>2194</v>
      </c>
      <c r="I2198" s="43" t="b">
        <f>COUNTIF(E:E,E2198)&gt;1</f>
        <v>0</v>
      </c>
    </row>
    <row r="2199" spans="1:9" x14ac:dyDescent="0.2">
      <c r="A2199" s="2" t="s">
        <v>10</v>
      </c>
      <c r="B2199" s="3" t="s">
        <v>2222</v>
      </c>
      <c r="C2199" s="4" t="s">
        <v>2193</v>
      </c>
      <c r="D2199" s="4" t="str">
        <f>VLOOKUP(B2199,'local electoral areas'!AO:AP,2,FALSE)</f>
        <v>Drogheda Rural</v>
      </c>
      <c r="E2199" s="4">
        <v>10039</v>
      </c>
      <c r="F2199" s="5">
        <v>1468</v>
      </c>
      <c r="G2199" t="b">
        <f>COUNTIF(B:B,B2199)&gt;1</f>
        <v>0</v>
      </c>
      <c r="H2199" s="43" t="s">
        <v>2194</v>
      </c>
      <c r="I2199" s="43" t="b">
        <f>COUNTIF(E:E,E2199)&gt;1</f>
        <v>0</v>
      </c>
    </row>
    <row r="2200" spans="1:9" x14ac:dyDescent="0.2">
      <c r="A2200" s="2" t="s">
        <v>10</v>
      </c>
      <c r="B2200" s="3" t="s">
        <v>2223</v>
      </c>
      <c r="C2200" s="4" t="s">
        <v>2193</v>
      </c>
      <c r="D2200" s="4" t="str">
        <f>VLOOKUP(B2200,'local electoral areas'!AO:AP,2,FALSE)</f>
        <v>Ardee</v>
      </c>
      <c r="E2200" s="4">
        <v>10040</v>
      </c>
      <c r="F2200" s="5">
        <v>1834</v>
      </c>
      <c r="G2200" t="b">
        <f>COUNTIF(B:B,B2200)&gt;1</f>
        <v>0</v>
      </c>
      <c r="H2200" s="43" t="s">
        <v>2194</v>
      </c>
      <c r="I2200" s="43" t="b">
        <f>COUNTIF(E:E,E2200)&gt;1</f>
        <v>0</v>
      </c>
    </row>
    <row r="2201" spans="1:9" x14ac:dyDescent="0.2">
      <c r="A2201" s="2" t="s">
        <v>10</v>
      </c>
      <c r="B2201" s="3" t="s">
        <v>2224</v>
      </c>
      <c r="C2201" s="4" t="s">
        <v>2193</v>
      </c>
      <c r="D2201" s="4" t="str">
        <f>VLOOKUP(B2201,'local electoral areas'!AO:AP,2,FALSE)</f>
        <v>Dundalk – Carlingford</v>
      </c>
      <c r="E2201" s="4">
        <v>10035</v>
      </c>
      <c r="F2201" s="5">
        <v>1483</v>
      </c>
      <c r="G2201" t="b">
        <f>COUNTIF(B:B,B2201)&gt;1</f>
        <v>0</v>
      </c>
      <c r="H2201" s="43" t="s">
        <v>2194</v>
      </c>
      <c r="I2201" s="43" t="b">
        <f>COUNTIF(E:E,E2201)&gt;1</f>
        <v>0</v>
      </c>
    </row>
    <row r="2202" spans="1:9" x14ac:dyDescent="0.2">
      <c r="A2202" s="2" t="s">
        <v>10</v>
      </c>
      <c r="B2202" s="3" t="s">
        <v>2225</v>
      </c>
      <c r="C2202" s="4" t="s">
        <v>2193</v>
      </c>
      <c r="D2202" s="4" t="str">
        <f>VLOOKUP(B2202,'local electoral areas'!AO:AP,2,FALSE)</f>
        <v>Dundalk – Carlingford</v>
      </c>
      <c r="E2202" s="4">
        <v>10036</v>
      </c>
      <c r="F2202" s="5">
        <v>1075</v>
      </c>
      <c r="G2202" t="b">
        <f>COUNTIF(B:B,B2202)&gt;1</f>
        <v>0</v>
      </c>
      <c r="H2202" s="43" t="s">
        <v>2194</v>
      </c>
      <c r="I2202" s="43" t="b">
        <f>COUNTIF(E:E,E2202)&gt;1</f>
        <v>0</v>
      </c>
    </row>
    <row r="2203" spans="1:9" x14ac:dyDescent="0.2">
      <c r="A2203" s="2" t="s">
        <v>10</v>
      </c>
      <c r="B2203" s="3" t="s">
        <v>2226</v>
      </c>
      <c r="C2203" s="4" t="s">
        <v>2193</v>
      </c>
      <c r="D2203" s="4" t="str">
        <f>VLOOKUP(B2203,'local electoral areas'!AO:AP,2,FALSE)</f>
        <v>Drogheda Urban</v>
      </c>
      <c r="E2203" s="4">
        <v>10002</v>
      </c>
      <c r="F2203" s="5">
        <v>4213</v>
      </c>
      <c r="G2203" t="b">
        <f>COUNTIF(B:B,B2203)&gt;1</f>
        <v>0</v>
      </c>
      <c r="H2203" s="43" t="s">
        <v>2194</v>
      </c>
      <c r="I2203" s="43" t="b">
        <f>COUNTIF(E:E,E2203)&gt;1</f>
        <v>0</v>
      </c>
    </row>
    <row r="2204" spans="1:9" x14ac:dyDescent="0.2">
      <c r="A2204" s="2" t="s">
        <v>10</v>
      </c>
      <c r="B2204" s="3" t="s">
        <v>2227</v>
      </c>
      <c r="C2204" s="4" t="s">
        <v>2193</v>
      </c>
      <c r="D2204" s="4" t="str">
        <f>VLOOKUP(B2204,'local electoral areas'!AO:AP,2,FALSE)</f>
        <v>Drogheda Urban</v>
      </c>
      <c r="E2204" s="4">
        <v>10047</v>
      </c>
      <c r="F2204" s="5">
        <v>6709</v>
      </c>
      <c r="G2204" t="b">
        <f>COUNTIF(B:B,B2204)&gt;1</f>
        <v>0</v>
      </c>
      <c r="H2204" s="43" t="s">
        <v>2194</v>
      </c>
      <c r="I2204" s="43" t="b">
        <f>COUNTIF(E:E,E2204)&gt;1</f>
        <v>0</v>
      </c>
    </row>
    <row r="2205" spans="1:9" x14ac:dyDescent="0.2">
      <c r="A2205" s="2" t="s">
        <v>10</v>
      </c>
      <c r="B2205" s="3" t="s">
        <v>2228</v>
      </c>
      <c r="C2205" s="4" t="s">
        <v>2193</v>
      </c>
      <c r="D2205" s="4" t="str">
        <f>VLOOKUP(B2205,'local electoral areas'!AO:AP,2,FALSE)</f>
        <v>Drogheda Rural</v>
      </c>
      <c r="E2205" s="4">
        <v>10041</v>
      </c>
      <c r="F2205" s="5">
        <v>10858</v>
      </c>
      <c r="G2205" t="b">
        <f>COUNTIF(B:B,B2205)&gt;1</f>
        <v>0</v>
      </c>
      <c r="H2205" s="43" t="s">
        <v>2194</v>
      </c>
      <c r="I2205" s="43" t="b">
        <f>COUNTIF(E:E,E2205)&gt;1</f>
        <v>0</v>
      </c>
    </row>
    <row r="2206" spans="1:9" x14ac:dyDescent="0.2">
      <c r="A2206" s="2" t="s">
        <v>10</v>
      </c>
      <c r="B2206" s="3" t="s">
        <v>2229</v>
      </c>
      <c r="C2206" s="4" t="s">
        <v>2193</v>
      </c>
      <c r="D2206" s="4" t="str">
        <f>VLOOKUP(B2206,'local electoral areas'!AO:AP,2,FALSE)</f>
        <v>Ardee</v>
      </c>
      <c r="E2206" s="4">
        <v>10017</v>
      </c>
      <c r="F2206" s="5">
        <v>675</v>
      </c>
      <c r="G2206" t="b">
        <f>COUNTIF(B:B,B2206)&gt;1</f>
        <v>0</v>
      </c>
      <c r="H2206" s="43" t="s">
        <v>2194</v>
      </c>
      <c r="I2206" s="43" t="b">
        <f>COUNTIF(E:E,E2206)&gt;1</f>
        <v>0</v>
      </c>
    </row>
    <row r="2207" spans="1:9" x14ac:dyDescent="0.2">
      <c r="A2207" s="2" t="s">
        <v>10</v>
      </c>
      <c r="B2207" s="3" t="s">
        <v>2230</v>
      </c>
      <c r="C2207" s="4" t="s">
        <v>2193</v>
      </c>
      <c r="D2207" s="4" t="str">
        <f>VLOOKUP(B2207,'local electoral areas'!AO:AP,2,FALSE)</f>
        <v>Ardee</v>
      </c>
      <c r="E2207" s="4">
        <v>10018</v>
      </c>
      <c r="F2207" s="5">
        <v>1077</v>
      </c>
      <c r="G2207" t="b">
        <f>COUNTIF(B:B,B2207)&gt;1</f>
        <v>0</v>
      </c>
      <c r="H2207" s="43" t="s">
        <v>2194</v>
      </c>
      <c r="I2207" s="43" t="b">
        <f>COUNTIF(E:E,E2207)&gt;1</f>
        <v>0</v>
      </c>
    </row>
    <row r="2208" spans="1:9" x14ac:dyDescent="0.2">
      <c r="A2208" s="2" t="s">
        <v>10</v>
      </c>
      <c r="B2208" s="3" t="s">
        <v>2231</v>
      </c>
      <c r="C2208" s="4" t="s">
        <v>2193</v>
      </c>
      <c r="D2208" s="4" t="str">
        <f>VLOOKUP(B2208,'local electoral areas'!AO:AP,2,FALSE)</f>
        <v>Drogheda Rural</v>
      </c>
      <c r="E2208" s="4">
        <v>10042</v>
      </c>
      <c r="F2208" s="5">
        <v>4003</v>
      </c>
      <c r="G2208" t="b">
        <f>COUNTIF(B:B,B2208)&gt;1</f>
        <v>0</v>
      </c>
      <c r="H2208" s="43" t="s">
        <v>2194</v>
      </c>
      <c r="I2208" s="43" t="b">
        <f>COUNTIF(E:E,E2208)&gt;1</f>
        <v>0</v>
      </c>
    </row>
    <row r="2209" spans="1:9" x14ac:dyDescent="0.2">
      <c r="A2209" s="2" t="s">
        <v>10</v>
      </c>
      <c r="B2209" s="3" t="s">
        <v>2232</v>
      </c>
      <c r="C2209" s="4" t="s">
        <v>2193</v>
      </c>
      <c r="D2209" s="4" t="str">
        <f>VLOOKUP(B2209,'local electoral areas'!AO:AP,2,FALSE)</f>
        <v>Drogheda Urban</v>
      </c>
      <c r="E2209" s="4">
        <v>10003</v>
      </c>
      <c r="F2209" s="5">
        <v>6487</v>
      </c>
      <c r="G2209" t="b">
        <f>COUNTIF(B:B,B2209)&gt;1</f>
        <v>0</v>
      </c>
      <c r="H2209" s="43" t="s">
        <v>2194</v>
      </c>
      <c r="I2209" s="43" t="b">
        <f>COUNTIF(E:E,E2209)&gt;1</f>
        <v>0</v>
      </c>
    </row>
    <row r="2210" spans="1:9" x14ac:dyDescent="0.2">
      <c r="A2210" s="2" t="s">
        <v>10</v>
      </c>
      <c r="B2210" s="3" t="s">
        <v>2233</v>
      </c>
      <c r="C2210" s="4" t="s">
        <v>2234</v>
      </c>
      <c r="D2210" s="4" t="str">
        <f>VLOOKUP(B2210,'local electoral areas'!AS:AT,2,FALSE)</f>
        <v>Claremorris</v>
      </c>
      <c r="E2210" s="4">
        <v>29038</v>
      </c>
      <c r="F2210" s="5">
        <v>974</v>
      </c>
      <c r="G2210" t="b">
        <f>COUNTIF(B:B,B2210)&gt;1</f>
        <v>0</v>
      </c>
      <c r="H2210" s="43" t="s">
        <v>1254</v>
      </c>
      <c r="I2210" s="43" t="b">
        <f>COUNTIF(E:E,E2210)&gt;1</f>
        <v>0</v>
      </c>
    </row>
    <row r="2211" spans="1:9" x14ac:dyDescent="0.2">
      <c r="A2211" s="2" t="s">
        <v>10</v>
      </c>
      <c r="B2211" s="3" t="s">
        <v>2235</v>
      </c>
      <c r="C2211" s="4" t="s">
        <v>2234</v>
      </c>
      <c r="D2211" s="4" t="str">
        <f>VLOOKUP(B2211,'local electoral areas'!AS:AT,2,FALSE)</f>
        <v>Claremorris</v>
      </c>
      <c r="E2211" s="4">
        <v>29040</v>
      </c>
      <c r="F2211" s="5">
        <v>1158</v>
      </c>
      <c r="G2211" t="b">
        <f>COUNTIF(B:B,B2211)&gt;1</f>
        <v>0</v>
      </c>
      <c r="H2211" s="43" t="s">
        <v>1254</v>
      </c>
      <c r="I2211" s="43" t="b">
        <f>COUNTIF(E:E,E2211)&gt;1</f>
        <v>0</v>
      </c>
    </row>
    <row r="2212" spans="1:9" x14ac:dyDescent="0.2">
      <c r="A2212" s="2" t="s">
        <v>10</v>
      </c>
      <c r="B2212" s="3" t="s">
        <v>2236</v>
      </c>
      <c r="C2212" s="4" t="s">
        <v>2234</v>
      </c>
      <c r="D2212" s="4" t="str">
        <f>VLOOKUP(B2212,'local electoral areas'!AS:AT,2,FALSE)</f>
        <v>Claremorris</v>
      </c>
      <c r="E2212" s="4">
        <v>29042</v>
      </c>
      <c r="F2212" s="5">
        <v>656</v>
      </c>
      <c r="G2212" t="b">
        <f>COUNTIF(B:B,B2212)&gt;1</f>
        <v>0</v>
      </c>
      <c r="H2212" s="43" t="s">
        <v>1254</v>
      </c>
      <c r="I2212" s="43" t="b">
        <f>COUNTIF(E:E,E2212)&gt;1</f>
        <v>0</v>
      </c>
    </row>
    <row r="2213" spans="1:9" x14ac:dyDescent="0.2">
      <c r="A2213" s="2" t="s">
        <v>10</v>
      </c>
      <c r="B2213" s="3" t="s">
        <v>2237</v>
      </c>
      <c r="C2213" s="4" t="s">
        <v>2234</v>
      </c>
      <c r="D2213" s="4" t="str">
        <f>VLOOKUP(B2213,'local electoral areas'!AS:AT,2,FALSE)</f>
        <v>Claremorris</v>
      </c>
      <c r="E2213" s="4">
        <v>29044</v>
      </c>
      <c r="F2213" s="5">
        <v>1013</v>
      </c>
      <c r="G2213" t="b">
        <f>COUNTIF(B:B,B2213)&gt;1</f>
        <v>0</v>
      </c>
      <c r="H2213" s="43" t="s">
        <v>1254</v>
      </c>
      <c r="I2213" s="43" t="b">
        <f>COUNTIF(E:E,E2213)&gt;1</f>
        <v>0</v>
      </c>
    </row>
    <row r="2214" spans="1:9" x14ac:dyDescent="0.2">
      <c r="A2214" s="2" t="s">
        <v>10</v>
      </c>
      <c r="B2214" s="3" t="s">
        <v>2238</v>
      </c>
      <c r="C2214" s="4" t="s">
        <v>2234</v>
      </c>
      <c r="D2214" s="4" t="str">
        <f>VLOOKUP(B2214,'local electoral areas'!AS:AT,2,FALSE)</f>
        <v>Claremorris</v>
      </c>
      <c r="E2214" s="4">
        <v>29045</v>
      </c>
      <c r="F2214" s="5">
        <v>868</v>
      </c>
      <c r="G2214" t="b">
        <f>COUNTIF(B:B,B2214)&gt;1</f>
        <v>0</v>
      </c>
      <c r="H2214" s="43" t="s">
        <v>1254</v>
      </c>
      <c r="I2214" s="43" t="b">
        <f>COUNTIF(E:E,E2214)&gt;1</f>
        <v>0</v>
      </c>
    </row>
    <row r="2215" spans="1:9" x14ac:dyDescent="0.2">
      <c r="A2215" s="2" t="s">
        <v>10</v>
      </c>
      <c r="B2215" s="3" t="s">
        <v>1892</v>
      </c>
      <c r="C2215" s="4" t="s">
        <v>2234</v>
      </c>
      <c r="D2215" s="4" t="str">
        <f>VLOOKUP(B2215,'local electoral areas'!AS:AT,2,FALSE)</f>
        <v>Claremorris</v>
      </c>
      <c r="E2215" s="4">
        <v>29050</v>
      </c>
      <c r="F2215" s="5">
        <v>1209</v>
      </c>
      <c r="G2215" t="b">
        <f>COUNTIF(B:B,B2215)&gt;1</f>
        <v>1</v>
      </c>
      <c r="H2215" s="43" t="s">
        <v>1254</v>
      </c>
      <c r="I2215" s="43" t="b">
        <f>COUNTIF(E:E,E2215)&gt;1</f>
        <v>0</v>
      </c>
    </row>
    <row r="2216" spans="1:9" x14ac:dyDescent="0.2">
      <c r="A2216" s="2" t="s">
        <v>10</v>
      </c>
      <c r="B2216" s="3" t="s">
        <v>2239</v>
      </c>
      <c r="C2216" s="4" t="s">
        <v>2234</v>
      </c>
      <c r="D2216" s="4" t="str">
        <f>VLOOKUP(B2216,'local electoral areas'!AS:AT,2,FALSE)</f>
        <v>Castlebar</v>
      </c>
      <c r="E2216" s="4">
        <v>29047</v>
      </c>
      <c r="F2216" s="5">
        <v>209</v>
      </c>
      <c r="G2216" t="b">
        <f>COUNTIF(B:B,B2216)&gt;1</f>
        <v>0</v>
      </c>
      <c r="H2216" s="43" t="s">
        <v>2240</v>
      </c>
      <c r="I2216" s="43" t="b">
        <f>COUNTIF(E:E,E2216)&gt;1</f>
        <v>0</v>
      </c>
    </row>
    <row r="2217" spans="1:9" x14ac:dyDescent="0.2">
      <c r="A2217" s="2" t="s">
        <v>10</v>
      </c>
      <c r="B2217" s="3" t="s">
        <v>2241</v>
      </c>
      <c r="C2217" s="4" t="s">
        <v>2234</v>
      </c>
      <c r="D2217" s="4" t="str">
        <f>VLOOKUP(B2217,'local electoral areas'!AS:AT,2,FALSE)</f>
        <v>Belmullet</v>
      </c>
      <c r="E2217" s="4">
        <v>29124</v>
      </c>
      <c r="F2217" s="5">
        <v>800</v>
      </c>
      <c r="G2217" t="b">
        <f>COUNTIF(B:B,B2217)&gt;1</f>
        <v>0</v>
      </c>
      <c r="H2217" s="43" t="s">
        <v>2240</v>
      </c>
      <c r="I2217" s="43" t="b">
        <f>COUNTIF(E:E,E2217)&gt;1</f>
        <v>0</v>
      </c>
    </row>
    <row r="2218" spans="1:9" x14ac:dyDescent="0.2">
      <c r="A2218" s="2" t="s">
        <v>10</v>
      </c>
      <c r="B2218" s="3" t="s">
        <v>1423</v>
      </c>
      <c r="C2218" s="4" t="s">
        <v>2234</v>
      </c>
      <c r="D2218" s="4" t="str">
        <f>VLOOKUP(B2218,'local electoral areas'!AS:AT,2,FALSE)</f>
        <v>Castlebar</v>
      </c>
      <c r="E2218" s="4">
        <v>29066</v>
      </c>
      <c r="F2218" s="5">
        <v>899</v>
      </c>
      <c r="G2218" t="b">
        <f>COUNTIF(B:B,B2218)&gt;1</f>
        <v>1</v>
      </c>
      <c r="H2218" s="43" t="s">
        <v>2240</v>
      </c>
      <c r="I2218" s="43" t="b">
        <f>COUNTIF(E:E,E2218)&gt;1</f>
        <v>0</v>
      </c>
    </row>
    <row r="2219" spans="1:9" x14ac:dyDescent="0.2">
      <c r="A2219" s="2" t="s">
        <v>10</v>
      </c>
      <c r="B2219" s="3" t="s">
        <v>2242</v>
      </c>
      <c r="C2219" s="4" t="s">
        <v>2234</v>
      </c>
      <c r="D2219" s="4" t="str">
        <f>VLOOKUP(B2219,'local electoral areas'!AS:AT,2,FALSE)</f>
        <v>Westport</v>
      </c>
      <c r="E2219" s="4">
        <v>29125</v>
      </c>
      <c r="F2219" s="5">
        <v>1072</v>
      </c>
      <c r="G2219" t="b">
        <f>COUNTIF(B:B,B2219)&gt;1</f>
        <v>0</v>
      </c>
      <c r="H2219" s="43" t="s">
        <v>2240</v>
      </c>
      <c r="I2219" s="43" t="b">
        <f>COUNTIF(E:E,E2219)&gt;1</f>
        <v>0</v>
      </c>
    </row>
    <row r="2220" spans="1:9" x14ac:dyDescent="0.2">
      <c r="A2220" s="2" t="s">
        <v>10</v>
      </c>
      <c r="B2220" s="3" t="s">
        <v>2243</v>
      </c>
      <c r="C2220" s="4" t="s">
        <v>2234</v>
      </c>
      <c r="D2220" s="4" t="str">
        <f>VLOOKUP(B2220,'local electoral areas'!AS:AT,2,FALSE)</f>
        <v>Westport</v>
      </c>
      <c r="E2220" s="4">
        <v>29126</v>
      </c>
      <c r="F2220" s="5">
        <v>106</v>
      </c>
      <c r="G2220" t="b">
        <f>COUNTIF(B:B,B2220)&gt;1</f>
        <v>0</v>
      </c>
      <c r="H2220" s="43" t="s">
        <v>2240</v>
      </c>
      <c r="I2220" s="43" t="b">
        <f>COUNTIF(E:E,E2220)&gt;1</f>
        <v>0</v>
      </c>
    </row>
    <row r="2221" spans="1:9" x14ac:dyDescent="0.2">
      <c r="A2221" s="2" t="s">
        <v>10</v>
      </c>
      <c r="B2221" s="3" t="s">
        <v>2244</v>
      </c>
      <c r="C2221" s="4" t="s">
        <v>2234</v>
      </c>
      <c r="D2221" s="4" t="str">
        <f>VLOOKUP(B2221,'local electoral areas'!AS:AT,2,FALSE)</f>
        <v>Swinford</v>
      </c>
      <c r="E2221" s="4">
        <v>29103</v>
      </c>
      <c r="F2221" s="5">
        <v>646</v>
      </c>
      <c r="G2221" t="b">
        <f>COUNTIF(B:B,B2221)&gt;1</f>
        <v>0</v>
      </c>
      <c r="H2221" s="43" t="s">
        <v>2240</v>
      </c>
      <c r="I2221" s="43" t="b">
        <f>COUNTIF(E:E,E2221)&gt;1</f>
        <v>0</v>
      </c>
    </row>
    <row r="2222" spans="1:9" x14ac:dyDescent="0.2">
      <c r="A2222" s="2" t="s">
        <v>10</v>
      </c>
      <c r="B2222" s="3" t="s">
        <v>2245</v>
      </c>
      <c r="C2222" s="4" t="s">
        <v>2234</v>
      </c>
      <c r="D2222" s="4" t="str">
        <f>VLOOKUP(B2222,'local electoral areas'!AS:AT,2,FALSE)</f>
        <v>Westport</v>
      </c>
      <c r="E2222" s="4">
        <v>29127</v>
      </c>
      <c r="F2222" s="5">
        <v>367</v>
      </c>
      <c r="G2222" t="b">
        <f>COUNTIF(B:B,B2222)&gt;1</f>
        <v>0</v>
      </c>
      <c r="H2222" s="43" t="s">
        <v>2240</v>
      </c>
      <c r="I2222" s="43" t="b">
        <f>COUNTIF(E:E,E2222)&gt;1</f>
        <v>0</v>
      </c>
    </row>
    <row r="2223" spans="1:9" x14ac:dyDescent="0.2">
      <c r="A2223" s="2" t="s">
        <v>10</v>
      </c>
      <c r="B2223" s="3" t="s">
        <v>2246</v>
      </c>
      <c r="C2223" s="4" t="s">
        <v>2234</v>
      </c>
      <c r="D2223" s="4" t="str">
        <f>VLOOKUP(B2223,'local electoral areas'!AS:AT,2,FALSE)</f>
        <v>Castlebar</v>
      </c>
      <c r="E2223" s="4">
        <v>29037</v>
      </c>
      <c r="F2223" s="5">
        <v>369</v>
      </c>
      <c r="G2223" t="b">
        <f>COUNTIF(B:B,B2223)&gt;1</f>
        <v>0</v>
      </c>
      <c r="H2223" s="43" t="s">
        <v>2240</v>
      </c>
      <c r="I2223" s="43" t="b">
        <f>COUNTIF(E:E,E2223)&gt;1</f>
        <v>0</v>
      </c>
    </row>
    <row r="2224" spans="1:9" x14ac:dyDescent="0.2">
      <c r="A2224" s="2" t="s">
        <v>10</v>
      </c>
      <c r="B2224" s="3" t="s">
        <v>2247</v>
      </c>
      <c r="C2224" s="4" t="s">
        <v>2234</v>
      </c>
      <c r="D2224" s="4" t="str">
        <f>VLOOKUP(B2224,'local electoral areas'!AS:AT,2,FALSE)</f>
        <v>Belmullet</v>
      </c>
      <c r="E2224" s="4">
        <v>29133</v>
      </c>
      <c r="F2224" s="5">
        <v>708</v>
      </c>
      <c r="G2224" t="b">
        <f>COUNTIF(B:B,B2224)&gt;1</f>
        <v>0</v>
      </c>
      <c r="H2224" s="43" t="s">
        <v>2240</v>
      </c>
      <c r="I2224" s="43" t="b">
        <f>COUNTIF(E:E,E2224)&gt;1</f>
        <v>0</v>
      </c>
    </row>
    <row r="2225" spans="1:9" x14ac:dyDescent="0.2">
      <c r="A2225" s="2" t="s">
        <v>10</v>
      </c>
      <c r="B2225" s="3" t="s">
        <v>2248</v>
      </c>
      <c r="C2225" s="4" t="s">
        <v>2234</v>
      </c>
      <c r="D2225" s="4" t="str">
        <f>VLOOKUP(B2225,'local electoral areas'!AS:AT,2,FALSE)</f>
        <v>Belmullet</v>
      </c>
      <c r="E2225" s="4">
        <v>29052</v>
      </c>
      <c r="F2225" s="5">
        <v>884</v>
      </c>
      <c r="G2225" t="b">
        <f>COUNTIF(B:B,B2225)&gt;1</f>
        <v>0</v>
      </c>
      <c r="H2225" s="43" t="s">
        <v>2240</v>
      </c>
      <c r="I2225" s="43" t="b">
        <f>COUNTIF(E:E,E2225)&gt;1</f>
        <v>0</v>
      </c>
    </row>
    <row r="2226" spans="1:9" x14ac:dyDescent="0.2">
      <c r="A2226" s="2" t="s">
        <v>10</v>
      </c>
      <c r="B2226" s="3" t="s">
        <v>2249</v>
      </c>
      <c r="C2226" s="4" t="s">
        <v>2234</v>
      </c>
      <c r="D2226" s="4" t="str">
        <f>VLOOKUP(B2226,'local electoral areas'!AS:AT,2,FALSE)</f>
        <v>Belmullet</v>
      </c>
      <c r="E2226" s="4">
        <v>29051</v>
      </c>
      <c r="F2226" s="5">
        <v>1024</v>
      </c>
      <c r="G2226" t="b">
        <f>COUNTIF(B:B,B2226)&gt;1</f>
        <v>0</v>
      </c>
      <c r="H2226" s="43" t="s">
        <v>2240</v>
      </c>
      <c r="I2226" s="43" t="b">
        <f>COUNTIF(E:E,E2226)&gt;1</f>
        <v>0</v>
      </c>
    </row>
    <row r="2227" spans="1:9" x14ac:dyDescent="0.2">
      <c r="A2227" s="2" t="s">
        <v>10</v>
      </c>
      <c r="B2227" s="3" t="s">
        <v>457</v>
      </c>
      <c r="C2227" s="4" t="s">
        <v>2234</v>
      </c>
      <c r="D2227" s="4" t="str">
        <f>VLOOKUP(B2227,'local electoral areas'!AS:AT,2,FALSE)</f>
        <v>Ballina</v>
      </c>
      <c r="E2227" s="4">
        <v>29005</v>
      </c>
      <c r="F2227" s="5">
        <v>371</v>
      </c>
      <c r="G2227" t="b">
        <f>COUNTIF(B:B,B2227)&gt;1</f>
        <v>1</v>
      </c>
      <c r="H2227" s="43" t="s">
        <v>2240</v>
      </c>
      <c r="I2227" s="43" t="b">
        <f>COUNTIF(E:E,E2227)&gt;1</f>
        <v>0</v>
      </c>
    </row>
    <row r="2228" spans="1:9" x14ac:dyDescent="0.2">
      <c r="A2228" s="2" t="s">
        <v>10</v>
      </c>
      <c r="B2228" s="3" t="s">
        <v>2250</v>
      </c>
      <c r="C2228" s="4" t="s">
        <v>2234</v>
      </c>
      <c r="D2228" s="4" t="str">
        <f>VLOOKUP(B2228,'local electoral areas'!AS:AT,2,FALSE)</f>
        <v>Ballina</v>
      </c>
      <c r="E2228" s="4">
        <v>29006</v>
      </c>
      <c r="F2228" s="5">
        <v>946</v>
      </c>
      <c r="G2228" t="b">
        <f>COUNTIF(B:B,B2228)&gt;1</f>
        <v>0</v>
      </c>
      <c r="H2228" s="43" t="s">
        <v>2240</v>
      </c>
      <c r="I2228" s="43" t="b">
        <f>COUNTIF(E:E,E2228)&gt;1</f>
        <v>0</v>
      </c>
    </row>
    <row r="2229" spans="1:9" x14ac:dyDescent="0.2">
      <c r="A2229" s="2" t="s">
        <v>10</v>
      </c>
      <c r="B2229" s="3" t="s">
        <v>2251</v>
      </c>
      <c r="C2229" s="4" t="s">
        <v>2234</v>
      </c>
      <c r="D2229" s="4" t="str">
        <f>VLOOKUP(B2229,'local electoral areas'!AS:AT,2,FALSE)</f>
        <v>Ballina</v>
      </c>
      <c r="E2229" s="4">
        <v>29007</v>
      </c>
      <c r="F2229" s="5">
        <v>3085</v>
      </c>
      <c r="G2229" t="b">
        <f>COUNTIF(B:B,B2229)&gt;1</f>
        <v>0</v>
      </c>
      <c r="H2229" s="43" t="s">
        <v>2240</v>
      </c>
      <c r="I2229" s="43" t="b">
        <f>COUNTIF(E:E,E2229)&gt;1</f>
        <v>0</v>
      </c>
    </row>
    <row r="2230" spans="1:9" x14ac:dyDescent="0.2">
      <c r="A2230" s="2" t="s">
        <v>10</v>
      </c>
      <c r="B2230" s="3" t="s">
        <v>2252</v>
      </c>
      <c r="C2230" s="4" t="s">
        <v>2234</v>
      </c>
      <c r="D2230" s="4" t="str">
        <f>VLOOKUP(B2230,'local electoral areas'!AS:AT,2,FALSE)</f>
        <v>Ballina</v>
      </c>
      <c r="E2230" s="4">
        <v>29001</v>
      </c>
      <c r="F2230" s="5">
        <v>2414</v>
      </c>
      <c r="G2230" t="b">
        <f>COUNTIF(B:B,B2230)&gt;1</f>
        <v>0</v>
      </c>
      <c r="H2230" s="43" t="s">
        <v>2240</v>
      </c>
      <c r="I2230" s="43" t="b">
        <f>COUNTIF(E:E,E2230)&gt;1</f>
        <v>0</v>
      </c>
    </row>
    <row r="2231" spans="1:9" x14ac:dyDescent="0.2">
      <c r="A2231" s="2" t="s">
        <v>10</v>
      </c>
      <c r="B2231" s="3" t="s">
        <v>2253</v>
      </c>
      <c r="C2231" s="4" t="s">
        <v>2234</v>
      </c>
      <c r="D2231" s="4" t="str">
        <f>VLOOKUP(B2231,'local electoral areas'!AS:AT,2,FALSE)</f>
        <v>Ballina</v>
      </c>
      <c r="E2231" s="4">
        <v>29008</v>
      </c>
      <c r="F2231" s="5">
        <v>386</v>
      </c>
      <c r="G2231" t="b">
        <f>COUNTIF(B:B,B2231)&gt;1</f>
        <v>0</v>
      </c>
      <c r="H2231" s="43" t="s">
        <v>2240</v>
      </c>
      <c r="I2231" s="43" t="b">
        <f>COUNTIF(E:E,E2231)&gt;1</f>
        <v>0</v>
      </c>
    </row>
    <row r="2232" spans="1:9" x14ac:dyDescent="0.2">
      <c r="A2232" s="2" t="s">
        <v>10</v>
      </c>
      <c r="B2232" s="3" t="s">
        <v>2254</v>
      </c>
      <c r="C2232" s="4" t="s">
        <v>2234</v>
      </c>
      <c r="D2232" s="4" t="str">
        <f>VLOOKUP(B2232,'local electoral areas'!AS:AT,2,FALSE)</f>
        <v>Ballina</v>
      </c>
      <c r="E2232" s="4">
        <v>29009</v>
      </c>
      <c r="F2232" s="5">
        <v>270</v>
      </c>
      <c r="G2232" t="b">
        <f>COUNTIF(B:B,B2232)&gt;1</f>
        <v>0</v>
      </c>
      <c r="H2232" s="43" t="s">
        <v>2240</v>
      </c>
      <c r="I2232" s="43" t="b">
        <f>COUNTIF(E:E,E2232)&gt;1</f>
        <v>0</v>
      </c>
    </row>
    <row r="2233" spans="1:9" x14ac:dyDescent="0.2">
      <c r="A2233" s="2" t="s">
        <v>10</v>
      </c>
      <c r="B2233" s="3" t="s">
        <v>2255</v>
      </c>
      <c r="C2233" s="4" t="s">
        <v>2234</v>
      </c>
      <c r="D2233" s="4" t="str">
        <f>VLOOKUP(B2233,'local electoral areas'!AS:AT,2,FALSE)</f>
        <v>Castlebar</v>
      </c>
      <c r="E2233" s="4">
        <v>29033</v>
      </c>
      <c r="F2233" s="5">
        <v>233</v>
      </c>
      <c r="G2233" t="b">
        <f>COUNTIF(B:B,B2233)&gt;1</f>
        <v>0</v>
      </c>
      <c r="H2233" s="43" t="s">
        <v>2240</v>
      </c>
      <c r="I2233" s="43" t="b">
        <f>COUNTIF(E:E,E2233)&gt;1</f>
        <v>0</v>
      </c>
    </row>
    <row r="2234" spans="1:9" x14ac:dyDescent="0.2">
      <c r="A2234" s="2" t="s">
        <v>10</v>
      </c>
      <c r="B2234" s="3" t="s">
        <v>2256</v>
      </c>
      <c r="C2234" s="4" t="s">
        <v>2234</v>
      </c>
      <c r="D2234" s="4" t="str">
        <f>VLOOKUP(B2234,'local electoral areas'!AS:AT,2,FALSE)</f>
        <v>Castlebar</v>
      </c>
      <c r="E2234" s="4">
        <v>29035</v>
      </c>
      <c r="F2234" s="5">
        <v>235</v>
      </c>
      <c r="G2234" t="b">
        <f>COUNTIF(B:B,B2234)&gt;1</f>
        <v>0</v>
      </c>
      <c r="H2234" s="43" t="s">
        <v>2240</v>
      </c>
      <c r="I2234" s="43" t="b">
        <f>COUNTIF(E:E,E2234)&gt;1</f>
        <v>0</v>
      </c>
    </row>
    <row r="2235" spans="1:9" x14ac:dyDescent="0.2">
      <c r="A2235" s="2" t="s">
        <v>10</v>
      </c>
      <c r="B2235" s="3" t="s">
        <v>2257</v>
      </c>
      <c r="C2235" s="4" t="s">
        <v>2234</v>
      </c>
      <c r="D2235" s="4" t="str">
        <f>VLOOKUP(B2235,'local electoral areas'!AS:AT,2,FALSE)</f>
        <v>Castlebar</v>
      </c>
      <c r="E2235" s="4">
        <v>29067</v>
      </c>
      <c r="F2235" s="5">
        <v>1656</v>
      </c>
      <c r="G2235" t="b">
        <f>COUNTIF(B:B,B2235)&gt;1</f>
        <v>0</v>
      </c>
      <c r="H2235" s="43" t="s">
        <v>2240</v>
      </c>
      <c r="I2235" s="43" t="b">
        <f>COUNTIF(E:E,E2235)&gt;1</f>
        <v>0</v>
      </c>
    </row>
    <row r="2236" spans="1:9" x14ac:dyDescent="0.2">
      <c r="A2236" s="2" t="s">
        <v>10</v>
      </c>
      <c r="B2236" s="3" t="s">
        <v>2258</v>
      </c>
      <c r="C2236" s="4" t="s">
        <v>2234</v>
      </c>
      <c r="D2236" s="4" t="str">
        <f>VLOOKUP(B2236,'local electoral areas'!AS:AT,2,FALSE)</f>
        <v>Ballina</v>
      </c>
      <c r="E2236" s="4">
        <v>29010</v>
      </c>
      <c r="F2236" s="5">
        <v>3192</v>
      </c>
      <c r="G2236" t="b">
        <f>COUNTIF(B:B,B2236)&gt;1</f>
        <v>0</v>
      </c>
      <c r="H2236" s="43" t="s">
        <v>2240</v>
      </c>
      <c r="I2236" s="43" t="b">
        <f>COUNTIF(E:E,E2236)&gt;1</f>
        <v>0</v>
      </c>
    </row>
    <row r="2237" spans="1:9" x14ac:dyDescent="0.2">
      <c r="A2237" s="2" t="s">
        <v>10</v>
      </c>
      <c r="B2237" s="3" t="s">
        <v>2259</v>
      </c>
      <c r="C2237" s="4" t="s">
        <v>2234</v>
      </c>
      <c r="D2237" s="4" t="str">
        <f>VLOOKUP(B2237,'local electoral areas'!AS:AT,2,FALSE)</f>
        <v>Ballina</v>
      </c>
      <c r="E2237" s="4">
        <v>29002</v>
      </c>
      <c r="F2237" s="5">
        <v>4206</v>
      </c>
      <c r="G2237" t="b">
        <f>COUNTIF(B:B,B2237)&gt;1</f>
        <v>0</v>
      </c>
      <c r="H2237" s="43" t="s">
        <v>2240</v>
      </c>
      <c r="I2237" s="43" t="b">
        <f>COUNTIF(E:E,E2237)&gt;1</f>
        <v>0</v>
      </c>
    </row>
    <row r="2238" spans="1:9" x14ac:dyDescent="0.2">
      <c r="A2238" s="2" t="s">
        <v>10</v>
      </c>
      <c r="B2238" s="3" t="s">
        <v>2260</v>
      </c>
      <c r="C2238" s="4" t="s">
        <v>2234</v>
      </c>
      <c r="D2238" s="4" t="str">
        <f>VLOOKUP(B2238,'local electoral areas'!AS:AT,2,FALSE)</f>
        <v>Castlebar</v>
      </c>
      <c r="E2238" s="4">
        <v>29068</v>
      </c>
      <c r="F2238" s="5">
        <v>611</v>
      </c>
      <c r="G2238" t="b">
        <f>COUNTIF(B:B,B2238)&gt;1</f>
        <v>0</v>
      </c>
      <c r="H2238" s="43" t="s">
        <v>2240</v>
      </c>
      <c r="I2238" s="43" t="b">
        <f>COUNTIF(E:E,E2238)&gt;1</f>
        <v>0</v>
      </c>
    </row>
    <row r="2239" spans="1:9" x14ac:dyDescent="0.2">
      <c r="A2239" s="2" t="s">
        <v>10</v>
      </c>
      <c r="B2239" s="3" t="s">
        <v>1908</v>
      </c>
      <c r="C2239" s="4" t="s">
        <v>2234</v>
      </c>
      <c r="D2239" s="4" t="str">
        <f>VLOOKUP(B2239,'local electoral areas'!AS:AT,2,FALSE)</f>
        <v>Swinford</v>
      </c>
      <c r="E2239" s="4">
        <v>29104</v>
      </c>
      <c r="F2239" s="5">
        <v>344</v>
      </c>
      <c r="G2239" t="b">
        <f>COUNTIF(B:B,B2239)&gt;1</f>
        <v>1</v>
      </c>
      <c r="H2239" s="43" t="s">
        <v>2240</v>
      </c>
      <c r="I2239" s="43" t="b">
        <f>COUNTIF(E:E,E2239)&gt;1</f>
        <v>0</v>
      </c>
    </row>
    <row r="2240" spans="1:9" x14ac:dyDescent="0.2">
      <c r="A2240" s="2" t="s">
        <v>10</v>
      </c>
      <c r="B2240" s="3" t="s">
        <v>2261</v>
      </c>
      <c r="C2240" s="4" t="s">
        <v>2234</v>
      </c>
      <c r="D2240" s="4" t="str">
        <f>VLOOKUP(B2240,'local electoral areas'!AS:AT,2,FALSE)</f>
        <v>Claremorris</v>
      </c>
      <c r="E2240" s="4">
        <v>29084</v>
      </c>
      <c r="F2240" s="5">
        <v>922</v>
      </c>
      <c r="G2240" t="b">
        <f>COUNTIF(B:B,B2240)&gt;1</f>
        <v>0</v>
      </c>
      <c r="H2240" s="43" t="s">
        <v>2240</v>
      </c>
      <c r="I2240" s="43" t="b">
        <f>COUNTIF(E:E,E2240)&gt;1</f>
        <v>0</v>
      </c>
    </row>
    <row r="2241" spans="1:9" x14ac:dyDescent="0.2">
      <c r="A2241" s="2" t="s">
        <v>10</v>
      </c>
      <c r="B2241" s="3" t="s">
        <v>2262</v>
      </c>
      <c r="C2241" s="4" t="s">
        <v>2234</v>
      </c>
      <c r="D2241" s="4" t="str">
        <f>VLOOKUP(B2241,'local electoral areas'!AS:AT,2,FALSE)</f>
        <v>Claremorris</v>
      </c>
      <c r="E2241" s="4">
        <v>29034</v>
      </c>
      <c r="F2241" s="5">
        <v>4053</v>
      </c>
      <c r="G2241" t="b">
        <f>COUNTIF(B:B,B2241)&gt;1</f>
        <v>0</v>
      </c>
      <c r="H2241" s="43" t="s">
        <v>2240</v>
      </c>
      <c r="I2241" s="43" t="b">
        <f>COUNTIF(E:E,E2241)&gt;1</f>
        <v>0</v>
      </c>
    </row>
    <row r="2242" spans="1:9" x14ac:dyDescent="0.2">
      <c r="A2242" s="2" t="s">
        <v>10</v>
      </c>
      <c r="B2242" s="3" t="s">
        <v>2263</v>
      </c>
      <c r="C2242" s="4" t="s">
        <v>2234</v>
      </c>
      <c r="D2242" s="4" t="str">
        <f>VLOOKUP(B2242,'local electoral areas'!AS:AT,2,FALSE)</f>
        <v>Ballina</v>
      </c>
      <c r="E2242" s="4">
        <v>29011</v>
      </c>
      <c r="F2242" s="5">
        <v>580</v>
      </c>
      <c r="G2242" t="b">
        <f>COUNTIF(B:B,B2242)&gt;1</f>
        <v>0</v>
      </c>
      <c r="H2242" s="43" t="s">
        <v>2240</v>
      </c>
      <c r="I2242" s="43" t="b">
        <f>COUNTIF(E:E,E2242)&gt;1</f>
        <v>0</v>
      </c>
    </row>
    <row r="2243" spans="1:9" x14ac:dyDescent="0.2">
      <c r="A2243" s="2" t="s">
        <v>10</v>
      </c>
      <c r="B2243" s="3" t="s">
        <v>2264</v>
      </c>
      <c r="C2243" s="4" t="s">
        <v>2234</v>
      </c>
      <c r="D2243" s="4" t="str">
        <f>VLOOKUP(B2243,'local electoral areas'!AS:AT,2,FALSE)</f>
        <v>Belmullet</v>
      </c>
      <c r="E2243" s="4">
        <v>29128</v>
      </c>
      <c r="F2243" s="5">
        <v>284</v>
      </c>
      <c r="G2243" t="b">
        <f>COUNTIF(B:B,B2243)&gt;1</f>
        <v>0</v>
      </c>
      <c r="H2243" s="43" t="s">
        <v>2240</v>
      </c>
      <c r="I2243" s="43" t="b">
        <f>COUNTIF(E:E,E2243)&gt;1</f>
        <v>0</v>
      </c>
    </row>
    <row r="2244" spans="1:9" x14ac:dyDescent="0.2">
      <c r="A2244" s="2" t="s">
        <v>10</v>
      </c>
      <c r="B2244" s="3" t="s">
        <v>2265</v>
      </c>
      <c r="C2244" s="4" t="s">
        <v>2234</v>
      </c>
      <c r="D2244" s="4" t="str">
        <f>VLOOKUP(B2244,'local electoral areas'!AS:AT,2,FALSE)</f>
        <v>Belmullet</v>
      </c>
      <c r="E2244" s="4">
        <v>29129</v>
      </c>
      <c r="F2244" s="5">
        <v>332</v>
      </c>
      <c r="G2244" t="b">
        <f>COUNTIF(B:B,B2244)&gt;1</f>
        <v>0</v>
      </c>
      <c r="H2244" s="43" t="s">
        <v>2240</v>
      </c>
      <c r="I2244" s="43" t="b">
        <f>COUNTIF(E:E,E2244)&gt;1</f>
        <v>0</v>
      </c>
    </row>
    <row r="2245" spans="1:9" x14ac:dyDescent="0.2">
      <c r="A2245" s="2" t="s">
        <v>10</v>
      </c>
      <c r="B2245" s="3" t="s">
        <v>2266</v>
      </c>
      <c r="C2245" s="4" t="s">
        <v>2234</v>
      </c>
      <c r="D2245" s="4" t="str">
        <f>VLOOKUP(B2245,'local electoral areas'!AS:AT,2,FALSE)</f>
        <v>Claremorris</v>
      </c>
      <c r="E2245" s="4">
        <v>29085</v>
      </c>
      <c r="F2245" s="5">
        <v>3495</v>
      </c>
      <c r="G2245" t="b">
        <f>COUNTIF(B:B,B2245)&gt;1</f>
        <v>0</v>
      </c>
      <c r="H2245" s="43" t="s">
        <v>2240</v>
      </c>
      <c r="I2245" s="43" t="b">
        <f>COUNTIF(E:E,E2245)&gt;1</f>
        <v>0</v>
      </c>
    </row>
    <row r="2246" spans="1:9" x14ac:dyDescent="0.2">
      <c r="A2246" s="2" t="s">
        <v>10</v>
      </c>
      <c r="B2246" s="3" t="s">
        <v>2267</v>
      </c>
      <c r="C2246" s="4" t="s">
        <v>2234</v>
      </c>
      <c r="D2246" s="4" t="str">
        <f>VLOOKUP(B2246,'local electoral areas'!AS:AT,2,FALSE)</f>
        <v>Castlebar</v>
      </c>
      <c r="E2246" s="4">
        <v>29069</v>
      </c>
      <c r="F2246" s="5">
        <v>637</v>
      </c>
      <c r="G2246" t="b">
        <f>COUNTIF(B:B,B2246)&gt;1</f>
        <v>0</v>
      </c>
      <c r="H2246" s="43" t="s">
        <v>2240</v>
      </c>
      <c r="I2246" s="43" t="b">
        <f>COUNTIF(E:E,E2246)&gt;1</f>
        <v>0</v>
      </c>
    </row>
    <row r="2247" spans="1:9" x14ac:dyDescent="0.2">
      <c r="A2247" s="2" t="s">
        <v>10</v>
      </c>
      <c r="B2247" s="3" t="s">
        <v>2268</v>
      </c>
      <c r="C2247" s="4" t="s">
        <v>2234</v>
      </c>
      <c r="D2247" s="4" t="str">
        <f>VLOOKUP(B2247,'local electoral areas'!AS:AT,2,FALSE)</f>
        <v>Claremorris</v>
      </c>
      <c r="E2247" s="4">
        <v>29086</v>
      </c>
      <c r="F2247" s="5">
        <v>477</v>
      </c>
      <c r="G2247" t="b">
        <f>COUNTIF(B:B,B2247)&gt;1</f>
        <v>0</v>
      </c>
      <c r="H2247" s="43" t="s">
        <v>2240</v>
      </c>
      <c r="I2247" s="43" t="b">
        <f>COUNTIF(E:E,E2247)&gt;1</f>
        <v>0</v>
      </c>
    </row>
    <row r="2248" spans="1:9" x14ac:dyDescent="0.2">
      <c r="A2248" s="2" t="s">
        <v>10</v>
      </c>
      <c r="B2248" s="3" t="s">
        <v>2269</v>
      </c>
      <c r="C2248" s="4" t="s">
        <v>2234</v>
      </c>
      <c r="D2248" s="4" t="str">
        <f>VLOOKUP(B2248,'local electoral areas'!AS:AT,2,FALSE)</f>
        <v>Castlebar</v>
      </c>
      <c r="E2248" s="4">
        <v>29070</v>
      </c>
      <c r="F2248" s="5">
        <v>343</v>
      </c>
      <c r="G2248" t="b">
        <f>COUNTIF(B:B,B2248)&gt;1</f>
        <v>0</v>
      </c>
      <c r="H2248" s="43" t="s">
        <v>2240</v>
      </c>
      <c r="I2248" s="43" t="b">
        <f>COUNTIF(E:E,E2248)&gt;1</f>
        <v>0</v>
      </c>
    </row>
    <row r="2249" spans="1:9" x14ac:dyDescent="0.2">
      <c r="A2249" s="2" t="s">
        <v>10</v>
      </c>
      <c r="B2249" s="3" t="s">
        <v>2270</v>
      </c>
      <c r="C2249" s="4" t="s">
        <v>2234</v>
      </c>
      <c r="D2249" s="4" t="str">
        <f>VLOOKUP(B2249,'local electoral areas'!AS:AT,2,FALSE)</f>
        <v>Ballina</v>
      </c>
      <c r="E2249" s="4">
        <v>29012</v>
      </c>
      <c r="F2249" s="5">
        <v>613</v>
      </c>
      <c r="G2249" t="b">
        <f>COUNTIF(B:B,B2249)&gt;1</f>
        <v>0</v>
      </c>
      <c r="H2249" s="43" t="s">
        <v>2240</v>
      </c>
      <c r="I2249" s="43" t="b">
        <f>COUNTIF(E:E,E2249)&gt;1</f>
        <v>0</v>
      </c>
    </row>
    <row r="2250" spans="1:9" x14ac:dyDescent="0.2">
      <c r="A2250" s="2" t="s">
        <v>10</v>
      </c>
      <c r="B2250" s="3" t="s">
        <v>2271</v>
      </c>
      <c r="C2250" s="4" t="s">
        <v>2234</v>
      </c>
      <c r="D2250" s="4" t="str">
        <f>VLOOKUP(B2250,'local electoral areas'!AS:AT,2,FALSE)</f>
        <v>Belmullet</v>
      </c>
      <c r="E2250" s="4">
        <v>29053</v>
      </c>
      <c r="F2250" s="5">
        <v>508</v>
      </c>
      <c r="G2250" t="b">
        <f>COUNTIF(B:B,B2250)&gt;1</f>
        <v>0</v>
      </c>
      <c r="H2250" s="43" t="s">
        <v>2240</v>
      </c>
      <c r="I2250" s="43" t="b">
        <f>COUNTIF(E:E,E2250)&gt;1</f>
        <v>0</v>
      </c>
    </row>
    <row r="2251" spans="1:9" x14ac:dyDescent="0.2">
      <c r="A2251" s="2" t="s">
        <v>10</v>
      </c>
      <c r="B2251" s="3" t="s">
        <v>2272</v>
      </c>
      <c r="C2251" s="4" t="s">
        <v>2234</v>
      </c>
      <c r="D2251" s="4" t="str">
        <f>VLOOKUP(B2251,'local electoral areas'!AS:AT,2,FALSE)</f>
        <v>Belmullet</v>
      </c>
      <c r="E2251" s="4">
        <v>29054</v>
      </c>
      <c r="F2251" s="5">
        <v>96</v>
      </c>
      <c r="G2251" t="b">
        <f>COUNTIF(B:B,B2251)&gt;1</f>
        <v>0</v>
      </c>
      <c r="H2251" s="43" t="s">
        <v>2240</v>
      </c>
      <c r="I2251" s="43" t="b">
        <f>COUNTIF(E:E,E2251)&gt;1</f>
        <v>0</v>
      </c>
    </row>
    <row r="2252" spans="1:9" x14ac:dyDescent="0.2">
      <c r="A2252" s="2" t="s">
        <v>10</v>
      </c>
      <c r="B2252" s="3" t="s">
        <v>2273</v>
      </c>
      <c r="C2252" s="4" t="s">
        <v>2234</v>
      </c>
      <c r="D2252" s="4" t="str">
        <f>VLOOKUP(B2252,'local electoral areas'!AS:AT,2,FALSE)</f>
        <v>Belmullet</v>
      </c>
      <c r="E2252" s="4">
        <v>29055</v>
      </c>
      <c r="F2252" s="5">
        <v>2129</v>
      </c>
      <c r="G2252" t="b">
        <f>COUNTIF(B:B,B2252)&gt;1</f>
        <v>0</v>
      </c>
      <c r="H2252" s="43" t="s">
        <v>2240</v>
      </c>
      <c r="I2252" s="43" t="b">
        <f>COUNTIF(E:E,E2252)&gt;1</f>
        <v>0</v>
      </c>
    </row>
    <row r="2253" spans="1:9" x14ac:dyDescent="0.2">
      <c r="A2253" s="2" t="s">
        <v>10</v>
      </c>
      <c r="B2253" s="3" t="s">
        <v>2274</v>
      </c>
      <c r="C2253" s="4" t="s">
        <v>2234</v>
      </c>
      <c r="D2253" s="4" t="str">
        <f>VLOOKUP(B2253,'local electoral areas'!AS:AT,2,FALSE)</f>
        <v>Belmullet</v>
      </c>
      <c r="E2253" s="4">
        <v>29013</v>
      </c>
      <c r="F2253" s="5">
        <v>157</v>
      </c>
      <c r="G2253" t="b">
        <f>COUNTIF(B:B,B2253)&gt;1</f>
        <v>0</v>
      </c>
      <c r="H2253" s="43" t="s">
        <v>2240</v>
      </c>
      <c r="I2253" s="43" t="b">
        <f>COUNTIF(E:E,E2253)&gt;1</f>
        <v>0</v>
      </c>
    </row>
    <row r="2254" spans="1:9" x14ac:dyDescent="0.2">
      <c r="A2254" s="2" t="s">
        <v>10</v>
      </c>
      <c r="B2254" s="3" t="s">
        <v>2275</v>
      </c>
      <c r="C2254" s="4" t="s">
        <v>2234</v>
      </c>
      <c r="D2254" s="4" t="str">
        <f>VLOOKUP(B2254,'local electoral areas'!AS:AT,2,FALSE)</f>
        <v>Claremorris</v>
      </c>
      <c r="E2254" s="4">
        <v>29087</v>
      </c>
      <c r="F2254" s="5">
        <v>773</v>
      </c>
      <c r="G2254" t="b">
        <f>COUNTIF(B:B,B2254)&gt;1</f>
        <v>0</v>
      </c>
      <c r="H2254" s="43" t="s">
        <v>2240</v>
      </c>
      <c r="I2254" s="43" t="b">
        <f>COUNTIF(E:E,E2254)&gt;1</f>
        <v>0</v>
      </c>
    </row>
    <row r="2255" spans="1:9" x14ac:dyDescent="0.2">
      <c r="A2255" s="2" t="s">
        <v>10</v>
      </c>
      <c r="B2255" s="3" t="s">
        <v>2276</v>
      </c>
      <c r="C2255" s="4" t="s">
        <v>2234</v>
      </c>
      <c r="D2255" s="4" t="str">
        <f>VLOOKUP(B2255,'local electoral areas'!AS:AT,2,FALSE)</f>
        <v>Castlebar</v>
      </c>
      <c r="E2255" s="4">
        <v>29071</v>
      </c>
      <c r="F2255" s="5">
        <v>1094</v>
      </c>
      <c r="G2255" t="b">
        <f>COUNTIF(B:B,B2255)&gt;1</f>
        <v>0</v>
      </c>
      <c r="H2255" s="43" t="s">
        <v>2240</v>
      </c>
      <c r="I2255" s="43" t="b">
        <f>COUNTIF(E:E,E2255)&gt;1</f>
        <v>0</v>
      </c>
    </row>
    <row r="2256" spans="1:9" x14ac:dyDescent="0.2">
      <c r="A2256" s="2" t="s">
        <v>10</v>
      </c>
      <c r="B2256" s="3" t="s">
        <v>2277</v>
      </c>
      <c r="C2256" s="4" t="s">
        <v>2234</v>
      </c>
      <c r="D2256" s="4" t="str">
        <f>VLOOKUP(B2256,'local electoral areas'!AS:AT,2,FALSE)</f>
        <v>Swinford</v>
      </c>
      <c r="E2256" s="4">
        <v>29105</v>
      </c>
      <c r="F2256" s="5">
        <v>330</v>
      </c>
      <c r="G2256" t="b">
        <f>COUNTIF(B:B,B2256)&gt;1</f>
        <v>0</v>
      </c>
      <c r="H2256" s="43" t="s">
        <v>2240</v>
      </c>
      <c r="I2256" s="43" t="b">
        <f>COUNTIF(E:E,E2256)&gt;1</f>
        <v>0</v>
      </c>
    </row>
    <row r="2257" spans="1:9" x14ac:dyDescent="0.2">
      <c r="A2257" s="2" t="s">
        <v>10</v>
      </c>
      <c r="B2257" s="3" t="s">
        <v>2278</v>
      </c>
      <c r="C2257" s="4" t="s">
        <v>2234</v>
      </c>
      <c r="D2257" s="4" t="str">
        <f>VLOOKUP(B2257,'local electoral areas'!AS:AT,2,FALSE)</f>
        <v>Swinford</v>
      </c>
      <c r="E2257" s="4">
        <v>29106</v>
      </c>
      <c r="F2257" s="5">
        <v>647</v>
      </c>
      <c r="G2257" t="b">
        <f>COUNTIF(B:B,B2257)&gt;1</f>
        <v>0</v>
      </c>
      <c r="H2257" s="43" t="s">
        <v>2240</v>
      </c>
      <c r="I2257" s="43" t="b">
        <f>COUNTIF(E:E,E2257)&gt;1</f>
        <v>0</v>
      </c>
    </row>
    <row r="2258" spans="1:9" x14ac:dyDescent="0.2">
      <c r="A2258" s="2" t="s">
        <v>10</v>
      </c>
      <c r="B2258" s="3" t="s">
        <v>2279</v>
      </c>
      <c r="C2258" s="4" t="s">
        <v>2234</v>
      </c>
      <c r="D2258" s="4" t="str">
        <f>VLOOKUP(B2258,'local electoral areas'!AS:AT,2,FALSE)</f>
        <v>Castlebar</v>
      </c>
      <c r="E2258" s="4">
        <v>29072</v>
      </c>
      <c r="F2258" s="5">
        <v>1940</v>
      </c>
      <c r="G2258" t="b">
        <f>COUNTIF(B:B,B2258)&gt;1</f>
        <v>0</v>
      </c>
      <c r="H2258" s="43" t="s">
        <v>2240</v>
      </c>
      <c r="I2258" s="43" t="b">
        <f>COUNTIF(E:E,E2258)&gt;1</f>
        <v>0</v>
      </c>
    </row>
    <row r="2259" spans="1:9" x14ac:dyDescent="0.2">
      <c r="A2259" s="2" t="s">
        <v>10</v>
      </c>
      <c r="B2259" s="3" t="s">
        <v>2280</v>
      </c>
      <c r="C2259" s="4" t="s">
        <v>2234</v>
      </c>
      <c r="D2259" s="4" t="str">
        <f>VLOOKUP(B2259,'local electoral areas'!AS:AT,2,FALSE)</f>
        <v>Belmullet</v>
      </c>
      <c r="E2259" s="4">
        <v>29014</v>
      </c>
      <c r="F2259" s="5">
        <v>73</v>
      </c>
      <c r="G2259" t="b">
        <f>COUNTIF(B:B,B2259)&gt;1</f>
        <v>0</v>
      </c>
      <c r="H2259" s="43" t="s">
        <v>2240</v>
      </c>
      <c r="I2259" s="43" t="b">
        <f>COUNTIF(E:E,E2259)&gt;1</f>
        <v>0</v>
      </c>
    </row>
    <row r="2260" spans="1:9" x14ac:dyDescent="0.2">
      <c r="A2260" s="2" t="s">
        <v>10</v>
      </c>
      <c r="B2260" s="3" t="s">
        <v>2281</v>
      </c>
      <c r="C2260" s="4" t="s">
        <v>2234</v>
      </c>
      <c r="D2260" s="4" t="str">
        <f>VLOOKUP(B2260,'local electoral areas'!AS:AT,2,FALSE)</f>
        <v>Castlebar</v>
      </c>
      <c r="E2260" s="4">
        <v>29073</v>
      </c>
      <c r="F2260" s="5">
        <v>378</v>
      </c>
      <c r="G2260" t="b">
        <f>COUNTIF(B:B,B2260)&gt;1</f>
        <v>0</v>
      </c>
      <c r="H2260" s="43" t="s">
        <v>2240</v>
      </c>
      <c r="I2260" s="43" t="b">
        <f>COUNTIF(E:E,E2260)&gt;1</f>
        <v>0</v>
      </c>
    </row>
    <row r="2261" spans="1:9" x14ac:dyDescent="0.2">
      <c r="A2261" s="2" t="s">
        <v>10</v>
      </c>
      <c r="B2261" s="3" t="s">
        <v>2282</v>
      </c>
      <c r="C2261" s="4" t="s">
        <v>2234</v>
      </c>
      <c r="D2261" s="4" t="str">
        <f>VLOOKUP(B2261,'local electoral areas'!AS:AT,2,FALSE)</f>
        <v>Castlebar</v>
      </c>
      <c r="E2261" s="4">
        <v>29036</v>
      </c>
      <c r="F2261" s="5">
        <v>443</v>
      </c>
      <c r="G2261" t="b">
        <f>COUNTIF(B:B,B2261)&gt;1</f>
        <v>0</v>
      </c>
      <c r="H2261" s="43" t="s">
        <v>2240</v>
      </c>
      <c r="I2261" s="43" t="b">
        <f>COUNTIF(E:E,E2261)&gt;1</f>
        <v>0</v>
      </c>
    </row>
    <row r="2262" spans="1:9" x14ac:dyDescent="0.2">
      <c r="A2262" s="2" t="s">
        <v>10</v>
      </c>
      <c r="B2262" s="3" t="s">
        <v>2283</v>
      </c>
      <c r="C2262" s="4" t="s">
        <v>2234</v>
      </c>
      <c r="D2262" s="4" t="str">
        <f>VLOOKUP(B2262,'local electoral areas'!AS:AT,2,FALSE)</f>
        <v>Swinford</v>
      </c>
      <c r="E2262" s="4">
        <v>29107</v>
      </c>
      <c r="F2262" s="5">
        <v>437</v>
      </c>
      <c r="G2262" t="b">
        <f>COUNTIF(B:B,B2262)&gt;1</f>
        <v>0</v>
      </c>
      <c r="H2262" s="43" t="s">
        <v>2240</v>
      </c>
      <c r="I2262" s="43" t="b">
        <f>COUNTIF(E:E,E2262)&gt;1</f>
        <v>0</v>
      </c>
    </row>
    <row r="2263" spans="1:9" x14ac:dyDescent="0.2">
      <c r="A2263" s="2" t="s">
        <v>10</v>
      </c>
      <c r="B2263" s="3" t="s">
        <v>2284</v>
      </c>
      <c r="C2263" s="4" t="s">
        <v>2234</v>
      </c>
      <c r="D2263" t="str">
        <f>VLOOKUP(B2263,'local electoral areas'!AS:AT,2,FALSE)</f>
        <v>Claremorris</v>
      </c>
      <c r="E2263" s="4">
        <v>29088</v>
      </c>
      <c r="F2263" s="5">
        <v>354</v>
      </c>
      <c r="G2263" t="b">
        <f>COUNTIF(B:B,B2263)&gt;1</f>
        <v>0</v>
      </c>
      <c r="H2263" s="43" t="s">
        <v>2240</v>
      </c>
      <c r="I2263" s="43" t="b">
        <f>COUNTIF(E:E,E2263)&gt;1</f>
        <v>0</v>
      </c>
    </row>
    <row r="2264" spans="1:9" x14ac:dyDescent="0.2">
      <c r="A2264" s="2" t="s">
        <v>10</v>
      </c>
      <c r="B2264" s="3" t="s">
        <v>2285</v>
      </c>
      <c r="C2264" s="4" t="s">
        <v>2234</v>
      </c>
      <c r="D2264" s="4" t="str">
        <f>VLOOKUP(B2264,'local electoral areas'!AS:AT,2,FALSE)</f>
        <v>Ballina</v>
      </c>
      <c r="E2264" s="4">
        <v>29015</v>
      </c>
      <c r="F2264" s="5">
        <v>890</v>
      </c>
      <c r="G2264" t="b">
        <f>COUNTIF(B:B,B2264)&gt;1</f>
        <v>0</v>
      </c>
      <c r="H2264" s="43" t="s">
        <v>2240</v>
      </c>
      <c r="I2264" s="43" t="b">
        <f>COUNTIF(E:E,E2264)&gt;1</f>
        <v>0</v>
      </c>
    </row>
    <row r="2265" spans="1:9" x14ac:dyDescent="0.2">
      <c r="A2265" s="2" t="s">
        <v>10</v>
      </c>
      <c r="B2265" s="3" t="s">
        <v>2286</v>
      </c>
      <c r="C2265" s="4" t="s">
        <v>2234</v>
      </c>
      <c r="D2265" s="4" t="str">
        <f>VLOOKUP(B2265,'local electoral areas'!AS:AT,2,FALSE)</f>
        <v>Castlebar</v>
      </c>
      <c r="E2265" s="4">
        <v>29074</v>
      </c>
      <c r="F2265" s="5">
        <v>7949</v>
      </c>
      <c r="G2265" t="b">
        <f>COUNTIF(B:B,B2265)&gt;1</f>
        <v>0</v>
      </c>
      <c r="H2265" s="43" t="s">
        <v>2240</v>
      </c>
      <c r="I2265" s="43" t="b">
        <f>COUNTIF(E:E,E2265)&gt;1</f>
        <v>0</v>
      </c>
    </row>
    <row r="2266" spans="1:9" x14ac:dyDescent="0.2">
      <c r="A2266" s="2" t="s">
        <v>10</v>
      </c>
      <c r="B2266" s="3" t="s">
        <v>2287</v>
      </c>
      <c r="C2266" s="4" t="s">
        <v>2234</v>
      </c>
      <c r="D2266" s="4" t="str">
        <f>VLOOKUP(B2266,'local electoral areas'!AS:AT,2,FALSE)</f>
        <v>Castlebar</v>
      </c>
      <c r="E2266" s="4">
        <v>29003</v>
      </c>
      <c r="F2266" s="5">
        <v>6588</v>
      </c>
      <c r="G2266" t="b">
        <f>COUNTIF(B:B,B2266)&gt;1</f>
        <v>0</v>
      </c>
      <c r="H2266" s="43" t="s">
        <v>2240</v>
      </c>
      <c r="I2266" s="43" t="b">
        <f>COUNTIF(E:E,E2266)&gt;1</f>
        <v>0</v>
      </c>
    </row>
    <row r="2267" spans="1:9" x14ac:dyDescent="0.2">
      <c r="A2267" s="2" t="s">
        <v>10</v>
      </c>
      <c r="B2267" s="3" t="s">
        <v>2288</v>
      </c>
      <c r="C2267" s="4" t="s">
        <v>2234</v>
      </c>
      <c r="D2267" s="4" t="str">
        <f>VLOOKUP(B2267,'local electoral areas'!AS:AT,2,FALSE)</f>
        <v>Westport</v>
      </c>
      <c r="E2267" s="4">
        <v>29131</v>
      </c>
      <c r="F2267" s="5">
        <v>192</v>
      </c>
      <c r="G2267" t="b">
        <f>COUNTIF(B:B,B2267)&gt;1</f>
        <v>0</v>
      </c>
      <c r="H2267" s="43" t="s">
        <v>2240</v>
      </c>
      <c r="I2267" s="43" t="b">
        <f>COUNTIF(E:E,E2267)&gt;1</f>
        <v>0</v>
      </c>
    </row>
    <row r="2268" spans="1:9" x14ac:dyDescent="0.2">
      <c r="A2268" s="2" t="s">
        <v>10</v>
      </c>
      <c r="B2268" s="3" t="s">
        <v>2289</v>
      </c>
      <c r="C2268" s="4" t="s">
        <v>2234</v>
      </c>
      <c r="D2268" s="4" t="str">
        <f>VLOOKUP(B2268,'local electoral areas'!AS:AT,2,FALSE)</f>
        <v>Claremorris</v>
      </c>
      <c r="E2268" s="4">
        <v>29089</v>
      </c>
      <c r="F2268" s="5">
        <v>4709</v>
      </c>
      <c r="G2268" t="b">
        <f>COUNTIF(B:B,B2268)&gt;1</f>
        <v>0</v>
      </c>
      <c r="H2268" s="43" t="s">
        <v>2240</v>
      </c>
      <c r="I2268" s="43" t="b">
        <f>COUNTIF(E:E,E2268)&gt;1</f>
        <v>0</v>
      </c>
    </row>
    <row r="2269" spans="1:9" x14ac:dyDescent="0.2">
      <c r="A2269" s="2" t="s">
        <v>10</v>
      </c>
      <c r="B2269" s="3" t="s">
        <v>878</v>
      </c>
      <c r="C2269" s="4" t="s">
        <v>2234</v>
      </c>
      <c r="D2269" s="4" t="s">
        <v>2290</v>
      </c>
      <c r="E2269" s="4">
        <v>29075</v>
      </c>
      <c r="F2269" s="5">
        <v>626</v>
      </c>
      <c r="G2269" t="b">
        <f>COUNTIF(B:B,B2269)&gt;1</f>
        <v>1</v>
      </c>
      <c r="H2269" s="43" t="s">
        <v>2240</v>
      </c>
      <c r="I2269" s="43" t="b">
        <f>COUNTIF(E:E,E2269)&gt;1</f>
        <v>0</v>
      </c>
    </row>
    <row r="2270" spans="1:9" x14ac:dyDescent="0.2">
      <c r="A2270" s="2" t="s">
        <v>10</v>
      </c>
      <c r="B2270" s="3" t="s">
        <v>878</v>
      </c>
      <c r="C2270" s="4" t="s">
        <v>2234</v>
      </c>
      <c r="D2270" s="4" t="s">
        <v>2291</v>
      </c>
      <c r="E2270" s="4">
        <v>29132</v>
      </c>
      <c r="F2270" s="5">
        <v>951</v>
      </c>
      <c r="G2270" t="b">
        <f>COUNTIF(B:B,B2270)&gt;1</f>
        <v>1</v>
      </c>
      <c r="H2270" s="43" t="s">
        <v>2240</v>
      </c>
      <c r="I2270" s="43" t="b">
        <f>COUNTIF(E:E,E2270)&gt;1</f>
        <v>0</v>
      </c>
    </row>
    <row r="2271" spans="1:9" x14ac:dyDescent="0.2">
      <c r="A2271" s="2" t="s">
        <v>10</v>
      </c>
      <c r="B2271" s="3" t="s">
        <v>2292</v>
      </c>
      <c r="C2271" s="4" t="s">
        <v>2234</v>
      </c>
      <c r="D2271" s="4" t="str">
        <f>VLOOKUP(B2271,'local electoral areas'!AS:AT,2,FALSE)</f>
        <v>Claremorris</v>
      </c>
      <c r="E2271" s="4">
        <v>29090</v>
      </c>
      <c r="F2271" s="5">
        <v>160</v>
      </c>
      <c r="G2271" t="b">
        <f>COUNTIF(B:B,B2271)&gt;1</f>
        <v>0</v>
      </c>
      <c r="H2271" s="43" t="s">
        <v>2240</v>
      </c>
      <c r="I2271" s="43" t="b">
        <f>COUNTIF(E:E,E2271)&gt;1</f>
        <v>0</v>
      </c>
    </row>
    <row r="2272" spans="1:9" x14ac:dyDescent="0.2">
      <c r="A2272" s="2" t="s">
        <v>10</v>
      </c>
      <c r="B2272" s="3" t="s">
        <v>575</v>
      </c>
      <c r="C2272" s="4" t="s">
        <v>2234</v>
      </c>
      <c r="D2272" s="4" t="str">
        <f>VLOOKUP(B2272,'local electoral areas'!AS:AT,2,FALSE)</f>
        <v>Castlebar</v>
      </c>
      <c r="E2272" s="4">
        <v>29076</v>
      </c>
      <c r="F2272" s="5">
        <v>777</v>
      </c>
      <c r="G2272" t="b">
        <f>COUNTIF(B:B,B2272)&gt;1</f>
        <v>1</v>
      </c>
      <c r="H2272" s="43" t="s">
        <v>2240</v>
      </c>
      <c r="I2272" s="43" t="b">
        <f>COUNTIF(E:E,E2272)&gt;1</f>
        <v>0</v>
      </c>
    </row>
    <row r="2273" spans="1:9" x14ac:dyDescent="0.2">
      <c r="A2273" s="2" t="s">
        <v>10</v>
      </c>
      <c r="B2273" s="3" t="s">
        <v>2293</v>
      </c>
      <c r="C2273" s="4" t="s">
        <v>2234</v>
      </c>
      <c r="D2273" s="4" t="str">
        <f>VLOOKUP(B2273,'local electoral areas'!AS:AT,2,FALSE)</f>
        <v>Swinford</v>
      </c>
      <c r="E2273" s="4">
        <v>29108</v>
      </c>
      <c r="F2273" s="5">
        <v>440</v>
      </c>
      <c r="G2273" t="b">
        <f>COUNTIF(B:B,B2273)&gt;1</f>
        <v>0</v>
      </c>
      <c r="H2273" s="43" t="s">
        <v>2240</v>
      </c>
      <c r="I2273" s="43" t="b">
        <f>COUNTIF(E:E,E2273)&gt;1</f>
        <v>0</v>
      </c>
    </row>
    <row r="2274" spans="1:9" x14ac:dyDescent="0.2">
      <c r="A2274" s="2" t="s">
        <v>10</v>
      </c>
      <c r="B2274" s="3" t="s">
        <v>2294</v>
      </c>
      <c r="C2274" s="4" t="s">
        <v>2234</v>
      </c>
      <c r="D2274" s="4" t="str">
        <f>VLOOKUP(B2274,'local electoral areas'!AS:AT,2,FALSE)</f>
        <v>Belmullet</v>
      </c>
      <c r="E2274" s="4">
        <v>29060</v>
      </c>
      <c r="F2274" s="5">
        <v>325</v>
      </c>
      <c r="G2274" t="b">
        <f>COUNTIF(B:B,B2274)&gt;1</f>
        <v>0</v>
      </c>
      <c r="H2274" s="43" t="s">
        <v>2240</v>
      </c>
      <c r="I2274" s="43" t="b">
        <f>COUNTIF(E:E,E2274)&gt;1</f>
        <v>0</v>
      </c>
    </row>
    <row r="2275" spans="1:9" x14ac:dyDescent="0.2">
      <c r="A2275" s="2" t="s">
        <v>10</v>
      </c>
      <c r="B2275" s="3" t="s">
        <v>2295</v>
      </c>
      <c r="C2275" s="4" t="s">
        <v>2234</v>
      </c>
      <c r="D2275" s="4" t="str">
        <f>VLOOKUP(B2275,'local electoral areas'!AS:AT,2,FALSE)</f>
        <v>Belmullet</v>
      </c>
      <c r="E2275" s="4">
        <v>29061</v>
      </c>
      <c r="F2275" s="5">
        <v>774</v>
      </c>
      <c r="G2275" t="b">
        <f>COUNTIF(B:B,B2275)&gt;1</f>
        <v>0</v>
      </c>
      <c r="H2275" s="43" t="s">
        <v>2240</v>
      </c>
      <c r="I2275" s="43" t="b">
        <f>COUNTIF(E:E,E2275)&gt;1</f>
        <v>0</v>
      </c>
    </row>
    <row r="2276" spans="1:9" x14ac:dyDescent="0.2">
      <c r="A2276" s="2" t="s">
        <v>10</v>
      </c>
      <c r="B2276" s="3" t="s">
        <v>2296</v>
      </c>
      <c r="C2276" s="4" t="s">
        <v>2234</v>
      </c>
      <c r="D2276" s="4" t="str">
        <f>VLOOKUP(B2276,'local electoral areas'!AS:AT,2,FALSE)</f>
        <v>Belmullet</v>
      </c>
      <c r="E2276" s="4">
        <v>29064</v>
      </c>
      <c r="F2276" s="5">
        <v>691</v>
      </c>
      <c r="G2276" t="b">
        <f>COUNTIF(B:B,B2276)&gt;1</f>
        <v>0</v>
      </c>
      <c r="H2276" s="43" t="s">
        <v>2240</v>
      </c>
      <c r="I2276" s="43" t="b">
        <f>COUNTIF(E:E,E2276)&gt;1</f>
        <v>0</v>
      </c>
    </row>
    <row r="2277" spans="1:9" x14ac:dyDescent="0.2">
      <c r="A2277" s="2" t="s">
        <v>10</v>
      </c>
      <c r="B2277" s="3" t="s">
        <v>2297</v>
      </c>
      <c r="C2277" s="4" t="s">
        <v>2234</v>
      </c>
      <c r="D2277" s="4" t="str">
        <f>VLOOKUP(B2277,'local electoral areas'!AS:AT,2,FALSE)</f>
        <v>Swinford</v>
      </c>
      <c r="E2277" s="4">
        <v>29109</v>
      </c>
      <c r="F2277" s="5">
        <v>511</v>
      </c>
      <c r="G2277" t="b">
        <f>COUNTIF(B:B,B2277)&gt;1</f>
        <v>0</v>
      </c>
      <c r="H2277" s="43" t="s">
        <v>2240</v>
      </c>
      <c r="I2277" s="43" t="b">
        <f>COUNTIF(E:E,E2277)&gt;1</f>
        <v>0</v>
      </c>
    </row>
    <row r="2278" spans="1:9" x14ac:dyDescent="0.2">
      <c r="A2278" s="2" t="s">
        <v>10</v>
      </c>
      <c r="B2278" s="3" t="s">
        <v>2298</v>
      </c>
      <c r="C2278" s="4" t="s">
        <v>2234</v>
      </c>
      <c r="D2278" s="4" t="str">
        <f>VLOOKUP(B2278,'local electoral areas'!AS:AT,2,FALSE)</f>
        <v>Claremorris</v>
      </c>
      <c r="E2278" s="4">
        <v>29039</v>
      </c>
      <c r="F2278" s="5">
        <v>292</v>
      </c>
      <c r="G2278" t="b">
        <f>COUNTIF(B:B,B2278)&gt;1</f>
        <v>0</v>
      </c>
      <c r="H2278" s="43" t="s">
        <v>2240</v>
      </c>
      <c r="I2278" s="43" t="b">
        <f>COUNTIF(E:E,E2278)&gt;1</f>
        <v>0</v>
      </c>
    </row>
    <row r="2279" spans="1:9" x14ac:dyDescent="0.2">
      <c r="A2279" s="2" t="s">
        <v>10</v>
      </c>
      <c r="B2279" s="3" t="s">
        <v>2299</v>
      </c>
      <c r="C2279" s="4" t="s">
        <v>2234</v>
      </c>
      <c r="D2279" s="4" t="str">
        <f>VLOOKUP(B2279,'local electoral areas'!AS:AT,2,FALSE)</f>
        <v>Claremorris</v>
      </c>
      <c r="E2279" s="4">
        <v>29091</v>
      </c>
      <c r="F2279" s="5">
        <v>446</v>
      </c>
      <c r="G2279" t="b">
        <f>COUNTIF(B:B,B2279)&gt;1</f>
        <v>0</v>
      </c>
      <c r="H2279" s="43" t="s">
        <v>2240</v>
      </c>
      <c r="I2279" s="43" t="b">
        <f>COUNTIF(E:E,E2279)&gt;1</f>
        <v>0</v>
      </c>
    </row>
    <row r="2280" spans="1:9" x14ac:dyDescent="0.2">
      <c r="A2280" s="2" t="s">
        <v>10</v>
      </c>
      <c r="B2280" s="3" t="s">
        <v>2300</v>
      </c>
      <c r="C2280" s="4" t="s">
        <v>2234</v>
      </c>
      <c r="D2280" s="4" t="str">
        <f>VLOOKUP(B2280,'local electoral areas'!AS:AT,2,FALSE)</f>
        <v>Castlebar</v>
      </c>
      <c r="E2280" s="4">
        <v>29077</v>
      </c>
      <c r="F2280" s="5">
        <v>183</v>
      </c>
      <c r="G2280" t="b">
        <f>COUNTIF(B:B,B2280)&gt;1</f>
        <v>0</v>
      </c>
      <c r="H2280" s="43" t="s">
        <v>2240</v>
      </c>
      <c r="I2280" s="43" t="b">
        <f>COUNTIF(E:E,E2280)&gt;1</f>
        <v>0</v>
      </c>
    </row>
    <row r="2281" spans="1:9" x14ac:dyDescent="0.2">
      <c r="A2281" s="2" t="s">
        <v>10</v>
      </c>
      <c r="B2281" s="3" t="s">
        <v>2301</v>
      </c>
      <c r="C2281" s="4" t="s">
        <v>2234</v>
      </c>
      <c r="D2281" s="4" t="str">
        <f>VLOOKUP(B2281,'local electoral areas'!AS:AT,2,FALSE)</f>
        <v>Westport</v>
      </c>
      <c r="E2281" s="4">
        <v>29134</v>
      </c>
      <c r="F2281" s="5">
        <v>690</v>
      </c>
      <c r="G2281" t="b">
        <f>COUNTIF(B:B,B2281)&gt;1</f>
        <v>0</v>
      </c>
      <c r="H2281" s="43" t="s">
        <v>2240</v>
      </c>
      <c r="I2281" s="43" t="b">
        <f>COUNTIF(E:E,E2281)&gt;1</f>
        <v>0</v>
      </c>
    </row>
    <row r="2282" spans="1:9" x14ac:dyDescent="0.2">
      <c r="A2282" s="2" t="s">
        <v>10</v>
      </c>
      <c r="B2282" s="3" t="s">
        <v>2302</v>
      </c>
      <c r="C2282" s="4" t="s">
        <v>2234</v>
      </c>
      <c r="D2282" s="4" t="str">
        <f>VLOOKUP(B2282,'local electoral areas'!AS:AT,2,FALSE)</f>
        <v>Claremorris</v>
      </c>
      <c r="E2282" s="4">
        <v>29092</v>
      </c>
      <c r="F2282" s="5">
        <v>581</v>
      </c>
      <c r="G2282" t="b">
        <f>COUNTIF(B:B,B2282)&gt;1</f>
        <v>0</v>
      </c>
      <c r="H2282" s="43" t="s">
        <v>2240</v>
      </c>
      <c r="I2282" s="43" t="b">
        <f>COUNTIF(E:E,E2282)&gt;1</f>
        <v>0</v>
      </c>
    </row>
    <row r="2283" spans="1:9" x14ac:dyDescent="0.2">
      <c r="A2283" s="2" t="s">
        <v>10</v>
      </c>
      <c r="B2283" s="3" t="s">
        <v>2303</v>
      </c>
      <c r="C2283" s="4" t="s">
        <v>2234</v>
      </c>
      <c r="D2283" s="4" t="str">
        <f>VLOOKUP(B2283,'local electoral areas'!AS:AT,2,FALSE)</f>
        <v>Ballina</v>
      </c>
      <c r="E2283" s="4">
        <v>29016</v>
      </c>
      <c r="F2283" s="5">
        <v>1100</v>
      </c>
      <c r="G2283" t="b">
        <f>COUNTIF(B:B,B2283)&gt;1</f>
        <v>0</v>
      </c>
      <c r="H2283" s="43" t="s">
        <v>2240</v>
      </c>
      <c r="I2283" s="43" t="b">
        <f>COUNTIF(E:E,E2283)&gt;1</f>
        <v>0</v>
      </c>
    </row>
    <row r="2284" spans="1:9" x14ac:dyDescent="0.2">
      <c r="A2284" s="2" t="s">
        <v>10</v>
      </c>
      <c r="B2284" s="3" t="s">
        <v>2304</v>
      </c>
      <c r="C2284" s="4" t="s">
        <v>2234</v>
      </c>
      <c r="D2284" s="4" t="str">
        <f>VLOOKUP(B2284,'local electoral areas'!AS:AT,2,FALSE)</f>
        <v>Ballina</v>
      </c>
      <c r="E2284" s="4">
        <v>29017</v>
      </c>
      <c r="F2284" s="5">
        <v>875</v>
      </c>
      <c r="G2284" t="b">
        <f>COUNTIF(B:B,B2284)&gt;1</f>
        <v>0</v>
      </c>
      <c r="H2284" s="43" t="s">
        <v>2240</v>
      </c>
      <c r="I2284" s="43" t="b">
        <f>COUNTIF(E:E,E2284)&gt;1</f>
        <v>0</v>
      </c>
    </row>
    <row r="2285" spans="1:9" x14ac:dyDescent="0.2">
      <c r="A2285" s="2" t="s">
        <v>10</v>
      </c>
      <c r="B2285" s="3" t="s">
        <v>2305</v>
      </c>
      <c r="C2285" s="4" t="s">
        <v>2234</v>
      </c>
      <c r="D2285" s="4" t="str">
        <f>VLOOKUP(B2285,'local electoral areas'!AS:AT,2,FALSE)</f>
        <v>Swinford</v>
      </c>
      <c r="E2285" s="4">
        <v>29110</v>
      </c>
      <c r="F2285" s="5">
        <v>357</v>
      </c>
      <c r="G2285" t="b">
        <f>COUNTIF(B:B,B2285)&gt;1</f>
        <v>0</v>
      </c>
      <c r="H2285" s="43" t="s">
        <v>2240</v>
      </c>
      <c r="I2285" s="43" t="b">
        <f>COUNTIF(E:E,E2285)&gt;1</f>
        <v>0</v>
      </c>
    </row>
    <row r="2286" spans="1:9" x14ac:dyDescent="0.2">
      <c r="A2286" s="2" t="s">
        <v>10</v>
      </c>
      <c r="B2286" s="3" t="s">
        <v>2306</v>
      </c>
      <c r="C2286" s="4" t="s">
        <v>2234</v>
      </c>
      <c r="D2286" s="4" t="str">
        <f>VLOOKUP(B2286,'local electoral areas'!AS:AT,2,FALSE)</f>
        <v>Claremorris</v>
      </c>
      <c r="E2286" s="4">
        <v>29093</v>
      </c>
      <c r="F2286" s="5">
        <v>483</v>
      </c>
      <c r="G2286" t="b">
        <f>COUNTIF(B:B,B2286)&gt;1</f>
        <v>0</v>
      </c>
      <c r="H2286" s="43" t="s">
        <v>2240</v>
      </c>
      <c r="I2286" s="43" t="b">
        <f>COUNTIF(E:E,E2286)&gt;1</f>
        <v>0</v>
      </c>
    </row>
    <row r="2287" spans="1:9" x14ac:dyDescent="0.2">
      <c r="A2287" s="2" t="s">
        <v>10</v>
      </c>
      <c r="B2287" s="3" t="s">
        <v>2307</v>
      </c>
      <c r="C2287" s="4" t="s">
        <v>2234</v>
      </c>
      <c r="D2287" s="4" t="str">
        <f>VLOOKUP(B2287,'local electoral areas'!AS:AT,2,FALSE)</f>
        <v>Ballina</v>
      </c>
      <c r="E2287" s="4">
        <v>29018</v>
      </c>
      <c r="F2287" s="5">
        <v>480</v>
      </c>
      <c r="G2287" t="b">
        <f>COUNTIF(B:B,B2287)&gt;1</f>
        <v>0</v>
      </c>
      <c r="H2287" s="43" t="s">
        <v>2240</v>
      </c>
      <c r="I2287" s="43" t="b">
        <f>COUNTIF(E:E,E2287)&gt;1</f>
        <v>0</v>
      </c>
    </row>
    <row r="2288" spans="1:9" x14ac:dyDescent="0.2">
      <c r="A2288" s="2" t="s">
        <v>10</v>
      </c>
      <c r="B2288" s="3" t="s">
        <v>598</v>
      </c>
      <c r="C2288" s="4" t="s">
        <v>2234</v>
      </c>
      <c r="D2288" s="4" t="str">
        <f>VLOOKUP(B2288,'local electoral areas'!AS:AT,2,FALSE)</f>
        <v>Ballina</v>
      </c>
      <c r="E2288" s="4">
        <v>29019</v>
      </c>
      <c r="F2288" s="5">
        <v>208</v>
      </c>
      <c r="G2288" t="b">
        <f>COUNTIF(B:B,B2288)&gt;1</f>
        <v>1</v>
      </c>
      <c r="H2288" s="43" t="s">
        <v>2240</v>
      </c>
      <c r="I2288" s="43" t="b">
        <f>COUNTIF(E:E,E2288)&gt;1</f>
        <v>0</v>
      </c>
    </row>
    <row r="2289" spans="1:9" x14ac:dyDescent="0.2">
      <c r="A2289" s="2" t="s">
        <v>10</v>
      </c>
      <c r="B2289" s="3" t="s">
        <v>2308</v>
      </c>
      <c r="C2289" s="4" t="s">
        <v>2234</v>
      </c>
      <c r="D2289" s="4" t="str">
        <f>VLOOKUP(B2289,'local electoral areas'!AS:AT,2,FALSE)</f>
        <v>Westport</v>
      </c>
      <c r="E2289" s="4">
        <v>29135</v>
      </c>
      <c r="F2289" s="5">
        <v>765</v>
      </c>
      <c r="G2289" t="b">
        <f>COUNTIF(B:B,B2289)&gt;1</f>
        <v>0</v>
      </c>
      <c r="H2289" s="43" t="s">
        <v>2240</v>
      </c>
      <c r="I2289" s="43" t="b">
        <f>COUNTIF(E:E,E2289)&gt;1</f>
        <v>0</v>
      </c>
    </row>
    <row r="2290" spans="1:9" x14ac:dyDescent="0.2">
      <c r="A2290" s="2" t="s">
        <v>10</v>
      </c>
      <c r="B2290" s="3" t="s">
        <v>2309</v>
      </c>
      <c r="C2290" s="4" t="s">
        <v>2234</v>
      </c>
      <c r="D2290" s="4" t="str">
        <f>VLOOKUP(B2290,'local electoral areas'!AS:AT,2,FALSE)</f>
        <v>Swinford</v>
      </c>
      <c r="E2290" s="4">
        <v>29111</v>
      </c>
      <c r="F2290" s="5">
        <v>379</v>
      </c>
      <c r="G2290" t="b">
        <f>COUNTIF(B:B,B2290)&gt;1</f>
        <v>0</v>
      </c>
      <c r="H2290" s="43" t="s">
        <v>2240</v>
      </c>
      <c r="I2290" s="43" t="b">
        <f>COUNTIF(E:E,E2290)&gt;1</f>
        <v>0</v>
      </c>
    </row>
    <row r="2291" spans="1:9" x14ac:dyDescent="0.2">
      <c r="A2291" s="2" t="s">
        <v>10</v>
      </c>
      <c r="B2291" s="3" t="s">
        <v>1396</v>
      </c>
      <c r="C2291" s="4" t="s">
        <v>2234</v>
      </c>
      <c r="D2291" s="4" t="str">
        <f>VLOOKUP(B2291,'local electoral areas'!AS:AT,2,FALSE)</f>
        <v>Westport</v>
      </c>
      <c r="E2291" s="4">
        <v>29137</v>
      </c>
      <c r="F2291" s="5">
        <v>181</v>
      </c>
      <c r="G2291" t="b">
        <f>COUNTIF(B:B,B2291)&gt;1</f>
        <v>1</v>
      </c>
      <c r="H2291" s="43" t="s">
        <v>2240</v>
      </c>
      <c r="I2291" s="43" t="b">
        <f>COUNTIF(E:E,E2291)&gt;1</f>
        <v>0</v>
      </c>
    </row>
    <row r="2292" spans="1:9" x14ac:dyDescent="0.2">
      <c r="A2292" s="2" t="s">
        <v>10</v>
      </c>
      <c r="B2292" s="3" t="s">
        <v>2310</v>
      </c>
      <c r="C2292" s="4" t="s">
        <v>2234</v>
      </c>
      <c r="D2292" s="4" t="str">
        <f>VLOOKUP(B2292,'local electoral areas'!AS:AT,2,FALSE)</f>
        <v>Belmullet</v>
      </c>
      <c r="E2292" s="4">
        <v>29136</v>
      </c>
      <c r="F2292" s="5">
        <v>589</v>
      </c>
      <c r="G2292" t="b">
        <f>COUNTIF(B:B,B2292)&gt;1</f>
        <v>0</v>
      </c>
      <c r="H2292" s="43" t="s">
        <v>2240</v>
      </c>
      <c r="I2292" s="43" t="b">
        <f>COUNTIF(E:E,E2292)&gt;1</f>
        <v>0</v>
      </c>
    </row>
    <row r="2293" spans="1:9" x14ac:dyDescent="0.2">
      <c r="A2293" s="2" t="s">
        <v>10</v>
      </c>
      <c r="B2293" s="3" t="s">
        <v>2311</v>
      </c>
      <c r="C2293" s="4" t="s">
        <v>2234</v>
      </c>
      <c r="D2293" s="4" t="str">
        <f>VLOOKUP(B2293,'local electoral areas'!AS:AT,2,FALSE)</f>
        <v>Westport</v>
      </c>
      <c r="E2293" s="4">
        <v>29138</v>
      </c>
      <c r="F2293" s="5">
        <v>317</v>
      </c>
      <c r="G2293" t="b">
        <f>COUNTIF(B:B,B2293)&gt;1</f>
        <v>0</v>
      </c>
      <c r="H2293" s="43" t="s">
        <v>2240</v>
      </c>
      <c r="I2293" s="43" t="b">
        <f>COUNTIF(E:E,E2293)&gt;1</f>
        <v>0</v>
      </c>
    </row>
    <row r="2294" spans="1:9" x14ac:dyDescent="0.2">
      <c r="A2294" s="2" t="s">
        <v>10</v>
      </c>
      <c r="B2294" s="3" t="s">
        <v>2312</v>
      </c>
      <c r="C2294" s="4" t="s">
        <v>2234</v>
      </c>
      <c r="D2294" s="4" t="str">
        <f>VLOOKUP(B2294,'local electoral areas'!AS:AT,2,FALSE)</f>
        <v>Westport</v>
      </c>
      <c r="E2294" s="4">
        <v>29139</v>
      </c>
      <c r="F2294" s="5">
        <v>104</v>
      </c>
      <c r="G2294" t="b">
        <f>COUNTIF(B:B,B2294)&gt;1</f>
        <v>0</v>
      </c>
      <c r="H2294" s="43" t="s">
        <v>2240</v>
      </c>
      <c r="I2294" s="43" t="b">
        <f>COUNTIF(E:E,E2294)&gt;1</f>
        <v>0</v>
      </c>
    </row>
    <row r="2295" spans="1:9" x14ac:dyDescent="0.2">
      <c r="A2295" s="2" t="s">
        <v>10</v>
      </c>
      <c r="B2295" s="3" t="s">
        <v>2313</v>
      </c>
      <c r="C2295" s="4" t="s">
        <v>2234</v>
      </c>
      <c r="D2295" t="str">
        <f>VLOOKUP(B2295,'local electoral areas'!AS:AT,2,FALSE)</f>
        <v>Ballina</v>
      </c>
      <c r="E2295" s="4">
        <v>29020</v>
      </c>
      <c r="F2295" s="5">
        <v>545</v>
      </c>
      <c r="G2295" t="b">
        <f>COUNTIF(B:B,B2295)&gt;1</f>
        <v>0</v>
      </c>
      <c r="H2295" s="43" t="s">
        <v>2240</v>
      </c>
      <c r="I2295" s="43" t="b">
        <f>COUNTIF(E:E,E2295)&gt;1</f>
        <v>0</v>
      </c>
    </row>
    <row r="2296" spans="1:9" x14ac:dyDescent="0.2">
      <c r="A2296" s="2" t="s">
        <v>10</v>
      </c>
      <c r="B2296" s="3" t="s">
        <v>1861</v>
      </c>
      <c r="C2296" s="4" t="s">
        <v>2234</v>
      </c>
      <c r="D2296" s="4" t="str">
        <f>VLOOKUP(B2296,'local electoral areas'!AS:AT,2,FALSE)</f>
        <v>Claremorris</v>
      </c>
      <c r="E2296" s="4">
        <v>29094</v>
      </c>
      <c r="F2296" s="5">
        <v>472</v>
      </c>
      <c r="G2296" t="b">
        <f>COUNTIF(B:B,B2296)&gt;1</f>
        <v>1</v>
      </c>
      <c r="H2296" s="43" t="s">
        <v>2240</v>
      </c>
      <c r="I2296" s="43" t="b">
        <f>COUNTIF(E:E,E2296)&gt;1</f>
        <v>0</v>
      </c>
    </row>
    <row r="2297" spans="1:9" x14ac:dyDescent="0.2">
      <c r="A2297" s="2" t="s">
        <v>10</v>
      </c>
      <c r="B2297" s="3" t="s">
        <v>2314</v>
      </c>
      <c r="C2297" s="4" t="s">
        <v>2234</v>
      </c>
      <c r="D2297" s="4" t="str">
        <f>VLOOKUP(B2297,'local electoral areas'!AS:AT,2,FALSE)</f>
        <v>Belmullet</v>
      </c>
      <c r="E2297" s="4">
        <v>29057</v>
      </c>
      <c r="F2297" s="5">
        <v>501</v>
      </c>
      <c r="G2297" t="b">
        <f>COUNTIF(B:B,B2297)&gt;1</f>
        <v>0</v>
      </c>
      <c r="H2297" s="43" t="s">
        <v>2240</v>
      </c>
      <c r="I2297" s="43" t="b">
        <f>COUNTIF(E:E,E2297)&gt;1</f>
        <v>0</v>
      </c>
    </row>
    <row r="2298" spans="1:9" x14ac:dyDescent="0.2">
      <c r="A2298" s="2" t="s">
        <v>10</v>
      </c>
      <c r="B2298" s="3" t="s">
        <v>2315</v>
      </c>
      <c r="C2298" s="4" t="s">
        <v>2234</v>
      </c>
      <c r="D2298" s="4" t="str">
        <f>VLOOKUP(B2298,'local electoral areas'!AS:AT,2,FALSE)</f>
        <v>Belmullet</v>
      </c>
      <c r="E2298" s="4">
        <v>29056</v>
      </c>
      <c r="F2298" s="5">
        <v>205</v>
      </c>
      <c r="G2298" t="b">
        <f>COUNTIF(B:B,B2298)&gt;1</f>
        <v>0</v>
      </c>
      <c r="H2298" s="43" t="s">
        <v>2240</v>
      </c>
      <c r="I2298" s="43" t="b">
        <f>COUNTIF(E:E,E2298)&gt;1</f>
        <v>0</v>
      </c>
    </row>
    <row r="2299" spans="1:9" x14ac:dyDescent="0.2">
      <c r="A2299" s="2" t="s">
        <v>10</v>
      </c>
      <c r="B2299" s="3" t="s">
        <v>2316</v>
      </c>
      <c r="C2299" s="4" t="s">
        <v>2234</v>
      </c>
      <c r="D2299" s="4" t="s">
        <v>2317</v>
      </c>
      <c r="E2299" s="4" t="s">
        <v>2318</v>
      </c>
      <c r="F2299" s="5">
        <v>90</v>
      </c>
      <c r="G2299" t="b">
        <f>COUNTIF(B:B,B2299)&gt;1</f>
        <v>0</v>
      </c>
      <c r="H2299" s="43" t="s">
        <v>2240</v>
      </c>
      <c r="I2299" s="43" t="b">
        <f>COUNTIF(E:E,E2299)&gt;1</f>
        <v>0</v>
      </c>
    </row>
    <row r="2300" spans="1:9" x14ac:dyDescent="0.2">
      <c r="A2300" s="2" t="s">
        <v>10</v>
      </c>
      <c r="B2300" s="3" t="s">
        <v>2319</v>
      </c>
      <c r="C2300" s="4" t="s">
        <v>2234</v>
      </c>
      <c r="D2300" s="4" t="str">
        <f>VLOOKUP(B2300,'local electoral areas'!AS:AT,2,FALSE)</f>
        <v>Westport</v>
      </c>
      <c r="E2300" s="4">
        <v>29140</v>
      </c>
      <c r="F2300" s="5">
        <v>254</v>
      </c>
      <c r="G2300" t="b">
        <f>COUNTIF(B:B,B2300)&gt;1</f>
        <v>0</v>
      </c>
      <c r="H2300" s="43" t="s">
        <v>2240</v>
      </c>
      <c r="I2300" s="43" t="b">
        <f>COUNTIF(E:E,E2300)&gt;1</f>
        <v>0</v>
      </c>
    </row>
    <row r="2301" spans="1:9" x14ac:dyDescent="0.2">
      <c r="A2301" s="2" t="s">
        <v>10</v>
      </c>
      <c r="B2301" s="3" t="s">
        <v>2320</v>
      </c>
      <c r="C2301" s="4" t="s">
        <v>2234</v>
      </c>
      <c r="D2301" s="4" t="str">
        <f>VLOOKUP(B2301,'local electoral areas'!AS:AT,2,FALSE)</f>
        <v>Belmullet</v>
      </c>
      <c r="E2301" s="4">
        <v>29059</v>
      </c>
      <c r="F2301" s="5">
        <v>131</v>
      </c>
      <c r="G2301" t="b">
        <f>COUNTIF(B:B,B2301)&gt;1</f>
        <v>0</v>
      </c>
      <c r="H2301" s="43" t="s">
        <v>2240</v>
      </c>
      <c r="I2301" s="43" t="b">
        <f>COUNTIF(E:E,E2301)&gt;1</f>
        <v>0</v>
      </c>
    </row>
    <row r="2302" spans="1:9" x14ac:dyDescent="0.2">
      <c r="A2302" s="2" t="s">
        <v>10</v>
      </c>
      <c r="B2302" s="3" t="s">
        <v>2321</v>
      </c>
      <c r="C2302" s="4" t="s">
        <v>2234</v>
      </c>
      <c r="D2302" s="4" t="str">
        <f>VLOOKUP(B2302,'local electoral areas'!AS:AT,2,FALSE)</f>
        <v>Claremorris</v>
      </c>
      <c r="E2302" s="4">
        <v>29041</v>
      </c>
      <c r="F2302" s="5">
        <v>860</v>
      </c>
      <c r="G2302" t="b">
        <f>COUNTIF(B:B,B2302)&gt;1</f>
        <v>0</v>
      </c>
      <c r="H2302" s="43" t="s">
        <v>2240</v>
      </c>
      <c r="I2302" s="43" t="b">
        <f>COUNTIF(E:E,E2302)&gt;1</f>
        <v>0</v>
      </c>
    </row>
    <row r="2303" spans="1:9" x14ac:dyDescent="0.2">
      <c r="A2303" s="2" t="s">
        <v>10</v>
      </c>
      <c r="B2303" s="3" t="s">
        <v>2322</v>
      </c>
      <c r="C2303" s="4" t="s">
        <v>2234</v>
      </c>
      <c r="D2303" s="4" t="str">
        <f>VLOOKUP(B2303,'local electoral areas'!AS:AT,2,FALSE)</f>
        <v>Castlebar</v>
      </c>
      <c r="E2303" s="4">
        <v>29141</v>
      </c>
      <c r="F2303" s="5">
        <v>1069</v>
      </c>
      <c r="G2303" t="b">
        <f>COUNTIF(B:B,B2303)&gt;1</f>
        <v>0</v>
      </c>
      <c r="H2303" s="43" t="s">
        <v>2240</v>
      </c>
      <c r="I2303" s="43" t="b">
        <f>COUNTIF(E:E,E2303)&gt;1</f>
        <v>0</v>
      </c>
    </row>
    <row r="2304" spans="1:9" x14ac:dyDescent="0.2">
      <c r="A2304" s="2" t="s">
        <v>10</v>
      </c>
      <c r="B2304" s="3" t="s">
        <v>2323</v>
      </c>
      <c r="C2304" s="4" t="s">
        <v>2234</v>
      </c>
      <c r="D2304" s="4" t="str">
        <f>VLOOKUP(B2304,'local electoral areas'!AS:AT,2,FALSE)</f>
        <v>Swinford</v>
      </c>
      <c r="E2304" s="4">
        <v>29112</v>
      </c>
      <c r="F2304" s="5">
        <v>1068</v>
      </c>
      <c r="G2304" t="b">
        <f>COUNTIF(B:B,B2304)&gt;1</f>
        <v>0</v>
      </c>
      <c r="H2304" s="43" t="s">
        <v>2240</v>
      </c>
      <c r="I2304" s="43" t="b">
        <f>COUNTIF(E:E,E2304)&gt;1</f>
        <v>0</v>
      </c>
    </row>
    <row r="2305" spans="1:9" x14ac:dyDescent="0.2">
      <c r="A2305" s="2" t="s">
        <v>10</v>
      </c>
      <c r="B2305" s="3" t="s">
        <v>2324</v>
      </c>
      <c r="C2305" s="4" t="s">
        <v>2234</v>
      </c>
      <c r="D2305" s="4" t="str">
        <f>VLOOKUP(B2305,'local electoral areas'!AS:AT,2,FALSE)</f>
        <v>Claremorris</v>
      </c>
      <c r="E2305" s="4">
        <v>29095</v>
      </c>
      <c r="F2305" s="5">
        <v>445</v>
      </c>
      <c r="G2305" t="b">
        <f>COUNTIF(B:B,B2305)&gt;1</f>
        <v>1</v>
      </c>
      <c r="H2305" s="43" t="s">
        <v>2240</v>
      </c>
      <c r="I2305" s="43" t="b">
        <f>COUNTIF(E:E,E2305)&gt;1</f>
        <v>0</v>
      </c>
    </row>
    <row r="2306" spans="1:9" x14ac:dyDescent="0.2">
      <c r="A2306" s="2" t="s">
        <v>10</v>
      </c>
      <c r="B2306" s="3" t="s">
        <v>2325</v>
      </c>
      <c r="C2306" s="4" t="s">
        <v>2234</v>
      </c>
      <c r="D2306" s="4" t="str">
        <f>VLOOKUP(B2306,'local electoral areas'!AS:AT,2,FALSE)</f>
        <v>Claremorris</v>
      </c>
      <c r="E2306" s="4">
        <v>29043</v>
      </c>
      <c r="F2306" s="5">
        <v>671</v>
      </c>
      <c r="G2306" t="b">
        <f>COUNTIF(B:B,B2306)&gt;1</f>
        <v>1</v>
      </c>
      <c r="H2306" s="43" t="s">
        <v>2240</v>
      </c>
      <c r="I2306" s="43" t="b">
        <f>COUNTIF(E:E,E2306)&gt;1</f>
        <v>0</v>
      </c>
    </row>
    <row r="2307" spans="1:9" x14ac:dyDescent="0.2">
      <c r="A2307" s="2" t="s">
        <v>10</v>
      </c>
      <c r="B2307" s="3" t="s">
        <v>2326</v>
      </c>
      <c r="C2307" s="4" t="s">
        <v>2234</v>
      </c>
      <c r="D2307" s="4" t="str">
        <f>VLOOKUP(B2307,'local electoral areas'!AS:AT,2,FALSE)</f>
        <v>Ballina</v>
      </c>
      <c r="E2307" s="4">
        <v>29021</v>
      </c>
      <c r="F2307" s="5">
        <v>253</v>
      </c>
      <c r="G2307" t="b">
        <f>COUNTIF(B:B,B2307)&gt;1</f>
        <v>0</v>
      </c>
      <c r="H2307" s="43" t="s">
        <v>2240</v>
      </c>
      <c r="I2307" s="43" t="b">
        <f>COUNTIF(E:E,E2307)&gt;1</f>
        <v>0</v>
      </c>
    </row>
    <row r="2308" spans="1:9" x14ac:dyDescent="0.2">
      <c r="A2308" s="2" t="s">
        <v>10</v>
      </c>
      <c r="B2308" s="3" t="s">
        <v>2327</v>
      </c>
      <c r="C2308" s="4" t="s">
        <v>2234</v>
      </c>
      <c r="D2308" s="4" t="str">
        <f>VLOOKUP(B2308,'local electoral areas'!AS:AT,2,FALSE)</f>
        <v>Ballina</v>
      </c>
      <c r="E2308" s="4">
        <v>29022</v>
      </c>
      <c r="F2308" s="5">
        <v>253</v>
      </c>
      <c r="G2308" t="b">
        <f>COUNTIF(B:B,B2308)&gt;1</f>
        <v>0</v>
      </c>
      <c r="H2308" s="43" t="s">
        <v>2240</v>
      </c>
      <c r="I2308" s="43" t="b">
        <f>COUNTIF(E:E,E2308)&gt;1</f>
        <v>0</v>
      </c>
    </row>
    <row r="2309" spans="1:9" x14ac:dyDescent="0.2">
      <c r="A2309" s="2" t="s">
        <v>10</v>
      </c>
      <c r="B2309" s="3" t="s">
        <v>2328</v>
      </c>
      <c r="C2309" s="4" t="s">
        <v>2234</v>
      </c>
      <c r="D2309" s="4" t="str">
        <f>VLOOKUP(B2309,'local electoral areas'!AS:AT,2,FALSE)</f>
        <v>Ballina</v>
      </c>
      <c r="E2309" s="4">
        <v>29023</v>
      </c>
      <c r="F2309" s="5">
        <v>115</v>
      </c>
      <c r="G2309" t="b">
        <f>COUNTIF(B:B,B2309)&gt;1</f>
        <v>0</v>
      </c>
      <c r="H2309" s="43" t="s">
        <v>2240</v>
      </c>
      <c r="I2309" s="43" t="b">
        <f>COUNTIF(E:E,E2309)&gt;1</f>
        <v>0</v>
      </c>
    </row>
    <row r="2310" spans="1:9" x14ac:dyDescent="0.2">
      <c r="A2310" s="2" t="s">
        <v>10</v>
      </c>
      <c r="B2310" s="3" t="s">
        <v>1567</v>
      </c>
      <c r="C2310" s="4" t="s">
        <v>2234</v>
      </c>
      <c r="D2310" s="4" t="str">
        <f>VLOOKUP(B2310,'local electoral areas'!AS:AT,2,FALSE)</f>
        <v>Ballina</v>
      </c>
      <c r="E2310" s="4">
        <v>29024</v>
      </c>
      <c r="F2310" s="5">
        <v>847</v>
      </c>
      <c r="G2310" t="b">
        <f>COUNTIF(B:B,B2310)&gt;1</f>
        <v>1</v>
      </c>
      <c r="H2310" s="43" t="s">
        <v>2240</v>
      </c>
      <c r="I2310" s="43" t="b">
        <f>COUNTIF(E:E,E2310)&gt;1</f>
        <v>0</v>
      </c>
    </row>
    <row r="2311" spans="1:9" x14ac:dyDescent="0.2">
      <c r="A2311" s="2" t="s">
        <v>10</v>
      </c>
      <c r="B2311" s="3" t="s">
        <v>2329</v>
      </c>
      <c r="C2311" s="4" t="s">
        <v>2234</v>
      </c>
      <c r="D2311" s="4" t="str">
        <f>VLOOKUP(B2311,'local electoral areas'!AS:AT,2,FALSE)</f>
        <v>Westport</v>
      </c>
      <c r="E2311" s="4">
        <v>29142</v>
      </c>
      <c r="F2311" s="5">
        <v>104</v>
      </c>
      <c r="G2311" t="b">
        <f>COUNTIF(B:B,B2311)&gt;1</f>
        <v>0</v>
      </c>
      <c r="H2311" s="43" t="s">
        <v>2240</v>
      </c>
      <c r="I2311" s="43" t="b">
        <f>COUNTIF(E:E,E2311)&gt;1</f>
        <v>0</v>
      </c>
    </row>
    <row r="2312" spans="1:9" x14ac:dyDescent="0.2">
      <c r="A2312" s="2" t="s">
        <v>10</v>
      </c>
      <c r="B2312" s="3" t="s">
        <v>2330</v>
      </c>
      <c r="C2312" s="4" t="s">
        <v>2234</v>
      </c>
      <c r="D2312" s="4" t="str">
        <f>VLOOKUP(B2312,'local electoral areas'!AS:AT,2,FALSE)</f>
        <v>Swinford</v>
      </c>
      <c r="E2312" s="4">
        <v>29113</v>
      </c>
      <c r="F2312" s="5">
        <v>967</v>
      </c>
      <c r="G2312" t="b">
        <f>COUNTIF(B:B,B2312)&gt;1</f>
        <v>0</v>
      </c>
      <c r="H2312" s="43" t="s">
        <v>2240</v>
      </c>
      <c r="I2312" s="43" t="b">
        <f>COUNTIF(E:E,E2312)&gt;1</f>
        <v>0</v>
      </c>
    </row>
    <row r="2313" spans="1:9" x14ac:dyDescent="0.2">
      <c r="A2313" s="2" t="s">
        <v>10</v>
      </c>
      <c r="B2313" s="3" t="s">
        <v>2331</v>
      </c>
      <c r="C2313" s="4" t="s">
        <v>2234</v>
      </c>
      <c r="D2313" s="4" t="str">
        <f>VLOOKUP(B2313,'local electoral areas'!AS:AT,2,FALSE)</f>
        <v>Ballina</v>
      </c>
      <c r="E2313" s="4">
        <v>29025</v>
      </c>
      <c r="F2313" s="5">
        <v>1317</v>
      </c>
      <c r="G2313" t="b">
        <f>COUNTIF(B:B,B2313)&gt;1</f>
        <v>0</v>
      </c>
      <c r="H2313" s="43" t="s">
        <v>2240</v>
      </c>
      <c r="I2313" s="43" t="b">
        <f>COUNTIF(E:E,E2313)&gt;1</f>
        <v>0</v>
      </c>
    </row>
    <row r="2314" spans="1:9" x14ac:dyDescent="0.2">
      <c r="A2314" s="2" t="s">
        <v>10</v>
      </c>
      <c r="B2314" s="3" t="s">
        <v>2332</v>
      </c>
      <c r="C2314" s="4" t="s">
        <v>2234</v>
      </c>
      <c r="D2314" s="4" t="str">
        <f>VLOOKUP(B2314,'local electoral areas'!AS:AT,2,FALSE)</f>
        <v>Castlebar</v>
      </c>
      <c r="E2314" s="4">
        <v>29078</v>
      </c>
      <c r="F2314" s="5">
        <v>517</v>
      </c>
      <c r="G2314" t="b">
        <f>COUNTIF(B:B,B2314)&gt;1</f>
        <v>0</v>
      </c>
      <c r="H2314" s="43" t="s">
        <v>2240</v>
      </c>
      <c r="I2314" s="43" t="b">
        <f>COUNTIF(E:E,E2314)&gt;1</f>
        <v>0</v>
      </c>
    </row>
    <row r="2315" spans="1:9" x14ac:dyDescent="0.2">
      <c r="A2315" s="2" t="s">
        <v>10</v>
      </c>
      <c r="B2315" s="3" t="s">
        <v>2333</v>
      </c>
      <c r="C2315" s="4" t="s">
        <v>2234</v>
      </c>
      <c r="D2315" s="4" t="str">
        <f>VLOOKUP(B2315,'local electoral areas'!AS:AT,2,FALSE)</f>
        <v>Swinford</v>
      </c>
      <c r="E2315" s="4">
        <v>29114</v>
      </c>
      <c r="F2315" s="5">
        <v>681</v>
      </c>
      <c r="G2315" t="b">
        <f>COUNTIF(B:B,B2315)&gt;1</f>
        <v>0</v>
      </c>
      <c r="H2315" s="43" t="s">
        <v>2240</v>
      </c>
      <c r="I2315" s="43" t="b">
        <f>COUNTIF(E:E,E2315)&gt;1</f>
        <v>0</v>
      </c>
    </row>
    <row r="2316" spans="1:9" x14ac:dyDescent="0.2">
      <c r="A2316" s="2" t="s">
        <v>10</v>
      </c>
      <c r="B2316" s="3" t="s">
        <v>2334</v>
      </c>
      <c r="C2316" s="4" t="s">
        <v>2234</v>
      </c>
      <c r="D2316" s="4" t="str">
        <f>VLOOKUP(B2316,'local electoral areas'!AS:AT,2,FALSE)</f>
        <v>Westport</v>
      </c>
      <c r="E2316" s="4">
        <v>29143</v>
      </c>
      <c r="F2316" s="5">
        <v>678</v>
      </c>
      <c r="G2316" t="b">
        <f>COUNTIF(B:B,B2316)&gt;1</f>
        <v>0</v>
      </c>
      <c r="H2316" s="43" t="s">
        <v>2240</v>
      </c>
      <c r="I2316" s="43" t="b">
        <f>COUNTIF(E:E,E2316)&gt;1</f>
        <v>0</v>
      </c>
    </row>
    <row r="2317" spans="1:9" x14ac:dyDescent="0.2">
      <c r="A2317" s="2" t="s">
        <v>10</v>
      </c>
      <c r="B2317" s="3" t="s">
        <v>2335</v>
      </c>
      <c r="C2317" s="4" t="s">
        <v>2234</v>
      </c>
      <c r="D2317" s="4" t="str">
        <f>VLOOKUP(B2317,'local electoral areas'!AS:AT,2,FALSE)</f>
        <v>Westport</v>
      </c>
      <c r="E2317" s="4">
        <v>29144</v>
      </c>
      <c r="F2317" s="5">
        <v>1617</v>
      </c>
      <c r="G2317" t="b">
        <f>COUNTIF(B:B,B2317)&gt;1</f>
        <v>0</v>
      </c>
      <c r="H2317" s="43" t="s">
        <v>2240</v>
      </c>
      <c r="I2317" s="43" t="b">
        <f>COUNTIF(E:E,E2317)&gt;1</f>
        <v>0</v>
      </c>
    </row>
    <row r="2318" spans="1:9" x14ac:dyDescent="0.2">
      <c r="A2318" s="2" t="s">
        <v>10</v>
      </c>
      <c r="B2318" s="3" t="s">
        <v>2336</v>
      </c>
      <c r="C2318" s="4" t="s">
        <v>2234</v>
      </c>
      <c r="D2318" s="4" t="str">
        <f>VLOOKUP(B2318,'local electoral areas'!AS:AT,2,FALSE)</f>
        <v>Swinford</v>
      </c>
      <c r="E2318" s="4">
        <v>29115</v>
      </c>
      <c r="F2318" s="5">
        <v>658</v>
      </c>
      <c r="G2318" t="b">
        <f>COUNTIF(B:B,B2318)&gt;1</f>
        <v>0</v>
      </c>
      <c r="H2318" s="43" t="s">
        <v>2240</v>
      </c>
      <c r="I2318" s="43" t="b">
        <f>COUNTIF(E:E,E2318)&gt;1</f>
        <v>0</v>
      </c>
    </row>
    <row r="2319" spans="1:9" x14ac:dyDescent="0.2">
      <c r="A2319" s="2" t="s">
        <v>10</v>
      </c>
      <c r="B2319" s="3" t="s">
        <v>2337</v>
      </c>
      <c r="C2319" s="4" t="s">
        <v>2234</v>
      </c>
      <c r="D2319" s="4" t="str">
        <f>VLOOKUP(B2319,'local electoral areas'!AS:AT,2,FALSE)</f>
        <v>Westport</v>
      </c>
      <c r="E2319" s="4">
        <v>29145</v>
      </c>
      <c r="F2319" s="5">
        <v>571</v>
      </c>
      <c r="G2319" t="b">
        <f>COUNTIF(B:B,B2319)&gt;1</f>
        <v>0</v>
      </c>
      <c r="H2319" s="43" t="s">
        <v>2240</v>
      </c>
      <c r="I2319" s="43" t="b">
        <f>COUNTIF(E:E,E2319)&gt;1</f>
        <v>0</v>
      </c>
    </row>
    <row r="2320" spans="1:9" x14ac:dyDescent="0.2">
      <c r="A2320" s="2" t="s">
        <v>10</v>
      </c>
      <c r="B2320" s="3" t="s">
        <v>2338</v>
      </c>
      <c r="C2320" s="4" t="s">
        <v>2234</v>
      </c>
      <c r="D2320" s="4" t="str">
        <f>VLOOKUP(B2320,'local electoral areas'!AS:AT,2,FALSE)</f>
        <v>Swinford</v>
      </c>
      <c r="E2320" s="4">
        <v>29116</v>
      </c>
      <c r="F2320" s="5">
        <v>1605</v>
      </c>
      <c r="G2320" t="b">
        <f>COUNTIF(B:B,B2320)&gt;1</f>
        <v>0</v>
      </c>
      <c r="H2320" s="43" t="s">
        <v>2240</v>
      </c>
      <c r="I2320" s="43" t="b">
        <f>COUNTIF(E:E,E2320)&gt;1</f>
        <v>0</v>
      </c>
    </row>
    <row r="2321" spans="1:9" x14ac:dyDescent="0.2">
      <c r="A2321" s="2" t="s">
        <v>10</v>
      </c>
      <c r="B2321" s="3" t="s">
        <v>2339</v>
      </c>
      <c r="C2321" s="4" t="s">
        <v>2234</v>
      </c>
      <c r="D2321" s="4" t="str">
        <f>VLOOKUP(B2321,'local electoral areas'!AS:AT,2,FALSE)</f>
        <v>Claremorris</v>
      </c>
      <c r="E2321" s="4">
        <v>29096</v>
      </c>
      <c r="F2321" s="5">
        <v>649</v>
      </c>
      <c r="G2321" t="b">
        <f>COUNTIF(B:B,B2321)&gt;1</f>
        <v>0</v>
      </c>
      <c r="H2321" s="43" t="s">
        <v>2240</v>
      </c>
      <c r="I2321" s="43" t="b">
        <f>COUNTIF(E:E,E2321)&gt;1</f>
        <v>0</v>
      </c>
    </row>
    <row r="2322" spans="1:9" x14ac:dyDescent="0.2">
      <c r="A2322" s="2" t="s">
        <v>10</v>
      </c>
      <c r="B2322" s="3" t="s">
        <v>192</v>
      </c>
      <c r="C2322" s="4" t="s">
        <v>2234</v>
      </c>
      <c r="D2322" s="4" t="str">
        <f>VLOOKUP(B2322,'local electoral areas'!AS:AT,2,FALSE)</f>
        <v>Westport</v>
      </c>
      <c r="E2322" s="4">
        <v>29146</v>
      </c>
      <c r="F2322" s="5">
        <v>802</v>
      </c>
      <c r="G2322" t="b">
        <f>COUNTIF(B:B,B2322)&gt;1</f>
        <v>1</v>
      </c>
      <c r="H2322" s="43" t="s">
        <v>2240</v>
      </c>
      <c r="I2322" s="43" t="b">
        <f>COUNTIF(E:E,E2322)&gt;1</f>
        <v>0</v>
      </c>
    </row>
    <row r="2323" spans="1:9" x14ac:dyDescent="0.2">
      <c r="A2323" s="2" t="s">
        <v>10</v>
      </c>
      <c r="B2323" s="3" t="s">
        <v>2340</v>
      </c>
      <c r="C2323" s="4" t="s">
        <v>2234</v>
      </c>
      <c r="D2323" s="4" t="str">
        <f>VLOOKUP(B2323,'local electoral areas'!AS:AT,2,FALSE)</f>
        <v>Claremorris</v>
      </c>
      <c r="E2323" s="4">
        <v>29097</v>
      </c>
      <c r="F2323" s="5">
        <v>997</v>
      </c>
      <c r="G2323" t="b">
        <f>COUNTIF(B:B,B2323)&gt;1</f>
        <v>0</v>
      </c>
      <c r="H2323" s="43" t="s">
        <v>2240</v>
      </c>
      <c r="I2323" s="43" t="b">
        <f>COUNTIF(E:E,E2323)&gt;1</f>
        <v>0</v>
      </c>
    </row>
    <row r="2324" spans="1:9" x14ac:dyDescent="0.2">
      <c r="A2324" s="2" t="s">
        <v>10</v>
      </c>
      <c r="B2324" s="3" t="s">
        <v>2341</v>
      </c>
      <c r="C2324" s="4" t="s">
        <v>2234</v>
      </c>
      <c r="D2324" s="4" t="str">
        <f>VLOOKUP(B2324,'local electoral areas'!AS:AT,2,FALSE)</f>
        <v>Claremorris</v>
      </c>
      <c r="E2324" s="4">
        <v>29098</v>
      </c>
      <c r="F2324" s="5">
        <v>802</v>
      </c>
      <c r="G2324" t="b">
        <f>COUNTIF(B:B,B2324)&gt;1</f>
        <v>0</v>
      </c>
      <c r="H2324" s="43" t="s">
        <v>2240</v>
      </c>
      <c r="I2324" s="43" t="b">
        <f>COUNTIF(E:E,E2324)&gt;1</f>
        <v>0</v>
      </c>
    </row>
    <row r="2325" spans="1:9" x14ac:dyDescent="0.2">
      <c r="A2325" s="2" t="s">
        <v>10</v>
      </c>
      <c r="B2325" s="3" t="s">
        <v>2342</v>
      </c>
      <c r="C2325" s="4" t="s">
        <v>2234</v>
      </c>
      <c r="D2325" s="4" t="str">
        <f>VLOOKUP(B2325,'local electoral areas'!AS:AT,2,FALSE)</f>
        <v>Ballina</v>
      </c>
      <c r="E2325" s="4">
        <v>29026</v>
      </c>
      <c r="F2325" s="5">
        <v>299</v>
      </c>
      <c r="G2325" t="b">
        <f>COUNTIF(B:B,B2325)&gt;1</f>
        <v>0</v>
      </c>
      <c r="H2325" s="43" t="s">
        <v>2240</v>
      </c>
      <c r="I2325" s="43" t="b">
        <f>COUNTIF(E:E,E2325)&gt;1</f>
        <v>0</v>
      </c>
    </row>
    <row r="2326" spans="1:9" x14ac:dyDescent="0.2">
      <c r="A2326" s="2" t="s">
        <v>10</v>
      </c>
      <c r="B2326" s="3" t="s">
        <v>2343</v>
      </c>
      <c r="C2326" s="4" t="s">
        <v>2234</v>
      </c>
      <c r="D2326" s="4" t="str">
        <f>VLOOKUP(B2326,'local electoral areas'!AS:AT,2,FALSE)</f>
        <v>Ballina</v>
      </c>
      <c r="E2326" s="4">
        <v>29027</v>
      </c>
      <c r="F2326" s="5">
        <v>469</v>
      </c>
      <c r="G2326" t="b">
        <f>COUNTIF(B:B,B2326)&gt;1</f>
        <v>0</v>
      </c>
      <c r="H2326" s="43" t="s">
        <v>2240</v>
      </c>
      <c r="I2326" s="43" t="b">
        <f>COUNTIF(E:E,E2326)&gt;1</f>
        <v>0</v>
      </c>
    </row>
    <row r="2327" spans="1:9" x14ac:dyDescent="0.2">
      <c r="A2327" s="2" t="s">
        <v>10</v>
      </c>
      <c r="B2327" s="3" t="s">
        <v>2344</v>
      </c>
      <c r="C2327" s="4" t="s">
        <v>2234</v>
      </c>
      <c r="D2327" s="4" t="str">
        <f>VLOOKUP(B2327,'local electoral areas'!AS:AT,2,FALSE)</f>
        <v>Castlebar</v>
      </c>
      <c r="E2327" s="4">
        <v>29028</v>
      </c>
      <c r="F2327" s="5">
        <v>112</v>
      </c>
      <c r="G2327" t="b">
        <f>COUNTIF(B:B,B2327)&gt;1</f>
        <v>0</v>
      </c>
      <c r="H2327" s="43" t="s">
        <v>2240</v>
      </c>
      <c r="I2327" s="43" t="b">
        <f>COUNTIF(E:E,E2327)&gt;1</f>
        <v>0</v>
      </c>
    </row>
    <row r="2328" spans="1:9" x14ac:dyDescent="0.2">
      <c r="A2328" s="2" t="s">
        <v>10</v>
      </c>
      <c r="B2328" s="3" t="s">
        <v>2345</v>
      </c>
      <c r="C2328" s="4" t="s">
        <v>2234</v>
      </c>
      <c r="D2328" s="4" t="str">
        <f>VLOOKUP(B2328,'local electoral areas'!AS:AT,2,FALSE)</f>
        <v>Swinford</v>
      </c>
      <c r="E2328" s="4">
        <v>29099</v>
      </c>
      <c r="F2328" s="5">
        <v>319</v>
      </c>
      <c r="G2328" t="b">
        <f>COUNTIF(B:B,B2328)&gt;1</f>
        <v>0</v>
      </c>
      <c r="H2328" s="43" t="s">
        <v>2240</v>
      </c>
      <c r="I2328" s="43" t="b">
        <f>COUNTIF(E:E,E2328)&gt;1</f>
        <v>0</v>
      </c>
    </row>
    <row r="2329" spans="1:9" x14ac:dyDescent="0.2">
      <c r="A2329" s="2" t="s">
        <v>10</v>
      </c>
      <c r="B2329" s="3" t="s">
        <v>2346</v>
      </c>
      <c r="C2329" s="4" t="s">
        <v>2234</v>
      </c>
      <c r="D2329" s="4" t="str">
        <f>VLOOKUP(B2329,'local electoral areas'!AS:AT,2,FALSE)</f>
        <v>Westport</v>
      </c>
      <c r="E2329" s="4">
        <v>29147</v>
      </c>
      <c r="F2329" s="5">
        <v>1106</v>
      </c>
      <c r="G2329" t="b">
        <f>COUNTIF(B:B,B2329)&gt;1</f>
        <v>0</v>
      </c>
      <c r="H2329" s="43" t="s">
        <v>2240</v>
      </c>
      <c r="I2329" s="43" t="b">
        <f>COUNTIF(E:E,E2329)&gt;1</f>
        <v>0</v>
      </c>
    </row>
    <row r="2330" spans="1:9" x14ac:dyDescent="0.2">
      <c r="A2330" s="2" t="s">
        <v>10</v>
      </c>
      <c r="B2330" s="3" t="s">
        <v>2347</v>
      </c>
      <c r="C2330" s="4" t="s">
        <v>2234</v>
      </c>
      <c r="D2330" s="4" t="str">
        <f>VLOOKUP(B2330,'local electoral areas'!AS:AT,2,FALSE)</f>
        <v>Castlebar</v>
      </c>
      <c r="E2330" s="4">
        <v>29079</v>
      </c>
      <c r="F2330" s="5">
        <v>998</v>
      </c>
      <c r="G2330" t="b">
        <f>COUNTIF(B:B,B2330)&gt;1</f>
        <v>0</v>
      </c>
      <c r="H2330" s="43" t="s">
        <v>2240</v>
      </c>
      <c r="I2330" s="43" t="b">
        <f>COUNTIF(E:E,E2330)&gt;1</f>
        <v>0</v>
      </c>
    </row>
    <row r="2331" spans="1:9" x14ac:dyDescent="0.2">
      <c r="A2331" s="2" t="s">
        <v>10</v>
      </c>
      <c r="B2331" s="3" t="s">
        <v>2240</v>
      </c>
      <c r="C2331" s="4" t="s">
        <v>2234</v>
      </c>
      <c r="D2331" s="4" t="str">
        <f>VLOOKUP(B2331,'local electoral areas'!AS:AT,2,FALSE)</f>
        <v>Claremorris</v>
      </c>
      <c r="E2331" s="4">
        <v>29100</v>
      </c>
      <c r="F2331" s="5">
        <v>432</v>
      </c>
      <c r="G2331" t="b">
        <f>COUNTIF(B:B,B2331)&gt;1</f>
        <v>0</v>
      </c>
      <c r="H2331" s="43" t="s">
        <v>2240</v>
      </c>
      <c r="I2331" s="43" t="b">
        <f>COUNTIF(E:E,E2331)&gt;1</f>
        <v>0</v>
      </c>
    </row>
    <row r="2332" spans="1:9" x14ac:dyDescent="0.2">
      <c r="A2332" s="2" t="s">
        <v>10</v>
      </c>
      <c r="B2332" s="3" t="s">
        <v>1412</v>
      </c>
      <c r="C2332" s="4" t="s">
        <v>2234</v>
      </c>
      <c r="D2332" s="4" t="str">
        <f>VLOOKUP(B2332,'local electoral areas'!AS:AT,2,FALSE)</f>
        <v>Swinford</v>
      </c>
      <c r="E2332" s="4">
        <v>29117</v>
      </c>
      <c r="F2332" s="5">
        <v>545</v>
      </c>
      <c r="G2332" t="b">
        <f>COUNTIF(B:B,B2332)&gt;1</f>
        <v>1</v>
      </c>
      <c r="H2332" s="43" t="s">
        <v>2240</v>
      </c>
      <c r="I2332" s="43" t="b">
        <f>COUNTIF(E:E,E2332)&gt;1</f>
        <v>0</v>
      </c>
    </row>
    <row r="2333" spans="1:9" x14ac:dyDescent="0.2">
      <c r="A2333" s="2" t="s">
        <v>10</v>
      </c>
      <c r="B2333" s="3" t="s">
        <v>2348</v>
      </c>
      <c r="C2333" s="4" t="s">
        <v>2234</v>
      </c>
      <c r="D2333" s="4" t="str">
        <f>VLOOKUP(B2333,'local electoral areas'!AS:AT,2,FALSE)</f>
        <v>Belmullet</v>
      </c>
      <c r="E2333" s="4">
        <v>29062</v>
      </c>
      <c r="F2333" s="5">
        <v>255</v>
      </c>
      <c r="G2333" t="b">
        <f>COUNTIF(B:B,B2333)&gt;1</f>
        <v>0</v>
      </c>
      <c r="H2333" s="43" t="s">
        <v>2240</v>
      </c>
      <c r="I2333" s="43" t="b">
        <f>COUNTIF(E:E,E2333)&gt;1</f>
        <v>0</v>
      </c>
    </row>
    <row r="2334" spans="1:9" x14ac:dyDescent="0.2">
      <c r="A2334" s="2" t="s">
        <v>10</v>
      </c>
      <c r="B2334" s="3" t="s">
        <v>2349</v>
      </c>
      <c r="C2334" s="4" t="s">
        <v>2234</v>
      </c>
      <c r="D2334" s="4" t="str">
        <f>VLOOKUP(B2334,'local electoral areas'!AS:AT,2,FALSE)</f>
        <v>Ballina</v>
      </c>
      <c r="E2334" s="4">
        <v>29029</v>
      </c>
      <c r="F2334" s="5">
        <v>1301</v>
      </c>
      <c r="G2334" t="b">
        <f>COUNTIF(B:B,B2334)&gt;1</f>
        <v>0</v>
      </c>
      <c r="H2334" s="43" t="s">
        <v>2240</v>
      </c>
      <c r="I2334" s="43" t="b">
        <f>COUNTIF(E:E,E2334)&gt;1</f>
        <v>0</v>
      </c>
    </row>
    <row r="2335" spans="1:9" x14ac:dyDescent="0.2">
      <c r="A2335" s="2" t="s">
        <v>10</v>
      </c>
      <c r="B2335" s="3" t="s">
        <v>2350</v>
      </c>
      <c r="C2335" s="4" t="s">
        <v>2234</v>
      </c>
      <c r="D2335" s="4" t="str">
        <f>VLOOKUP(B2335,'local electoral areas'!AS:AT,2,FALSE)</f>
        <v>Claremorris</v>
      </c>
      <c r="E2335" s="4">
        <v>29101</v>
      </c>
      <c r="F2335" s="5">
        <v>366</v>
      </c>
      <c r="G2335" t="b">
        <f>COUNTIF(B:B,B2335)&gt;1</f>
        <v>0</v>
      </c>
      <c r="H2335" s="43" t="s">
        <v>2240</v>
      </c>
      <c r="I2335" s="43" t="b">
        <f>COUNTIF(E:E,E2335)&gt;1</f>
        <v>0</v>
      </c>
    </row>
    <row r="2336" spans="1:9" x14ac:dyDescent="0.2">
      <c r="A2336" s="2" t="s">
        <v>10</v>
      </c>
      <c r="B2336" s="3" t="s">
        <v>2351</v>
      </c>
      <c r="C2336" s="4" t="s">
        <v>2234</v>
      </c>
      <c r="D2336" s="4" t="str">
        <f>VLOOKUP(B2336,'local electoral areas'!AS:AT,2,FALSE)</f>
        <v>Belmullet</v>
      </c>
      <c r="E2336" s="4">
        <v>29063</v>
      </c>
      <c r="F2336" s="5">
        <v>221</v>
      </c>
      <c r="G2336" t="b">
        <f>COUNTIF(B:B,B2336)&gt;1</f>
        <v>0</v>
      </c>
      <c r="H2336" s="43" t="s">
        <v>2240</v>
      </c>
      <c r="I2336" s="43" t="b">
        <f>COUNTIF(E:E,E2336)&gt;1</f>
        <v>0</v>
      </c>
    </row>
    <row r="2337" spans="1:9" x14ac:dyDescent="0.2">
      <c r="A2337" s="2" t="s">
        <v>10</v>
      </c>
      <c r="B2337" s="3" t="s">
        <v>2352</v>
      </c>
      <c r="C2337" s="4" t="s">
        <v>2234</v>
      </c>
      <c r="D2337" s="4" t="str">
        <f>VLOOKUP(B2337,'local electoral areas'!AS:AT,2,FALSE)</f>
        <v>Claremorris</v>
      </c>
      <c r="E2337" s="4">
        <v>29046</v>
      </c>
      <c r="F2337" s="5">
        <v>562</v>
      </c>
      <c r="G2337" t="b">
        <f>COUNTIF(B:B,B2337)&gt;1</f>
        <v>0</v>
      </c>
      <c r="H2337" s="43" t="s">
        <v>2240</v>
      </c>
      <c r="I2337" s="43" t="b">
        <f>COUNTIF(E:E,E2337)&gt;1</f>
        <v>0</v>
      </c>
    </row>
    <row r="2338" spans="1:9" x14ac:dyDescent="0.2">
      <c r="A2338" s="2" t="s">
        <v>10</v>
      </c>
      <c r="B2338" s="3" t="s">
        <v>2353</v>
      </c>
      <c r="C2338" s="4" t="s">
        <v>2234</v>
      </c>
      <c r="D2338" s="4" t="str">
        <f>VLOOKUP(B2338,'local electoral areas'!AS:AT,2,FALSE)</f>
        <v>Westport</v>
      </c>
      <c r="E2338" s="4">
        <v>29148</v>
      </c>
      <c r="F2338" s="5">
        <v>1278</v>
      </c>
      <c r="G2338" t="b">
        <f>COUNTIF(B:B,B2338)&gt;1</f>
        <v>0</v>
      </c>
      <c r="H2338" s="43" t="s">
        <v>2240</v>
      </c>
      <c r="I2338" s="43" t="b">
        <f>COUNTIF(E:E,E2338)&gt;1</f>
        <v>0</v>
      </c>
    </row>
    <row r="2339" spans="1:9" x14ac:dyDescent="0.2">
      <c r="A2339" s="2" t="s">
        <v>10</v>
      </c>
      <c r="B2339" s="3" t="s">
        <v>2354</v>
      </c>
      <c r="C2339" s="4" t="s">
        <v>2234</v>
      </c>
      <c r="D2339" t="str">
        <f>VLOOKUP(B2339,'local electoral areas'!AS:AT,2,FALSE)</f>
        <v>Belmullet</v>
      </c>
      <c r="E2339" s="4">
        <v>29149</v>
      </c>
      <c r="F2339" s="5">
        <v>808</v>
      </c>
      <c r="G2339" t="b">
        <f>COUNTIF(B:B,B2339)&gt;1</f>
        <v>0</v>
      </c>
      <c r="H2339" s="43" t="s">
        <v>2240</v>
      </c>
      <c r="I2339" s="43" t="b">
        <f>COUNTIF(E:E,E2339)&gt;1</f>
        <v>0</v>
      </c>
    </row>
    <row r="2340" spans="1:9" x14ac:dyDescent="0.2">
      <c r="A2340" s="2" t="s">
        <v>10</v>
      </c>
      <c r="B2340" s="3" t="s">
        <v>2355</v>
      </c>
      <c r="C2340" s="4" t="s">
        <v>2234</v>
      </c>
      <c r="D2340" s="4" t="s">
        <v>2291</v>
      </c>
      <c r="E2340" s="4" t="s">
        <v>2356</v>
      </c>
      <c r="F2340" s="5">
        <v>169</v>
      </c>
      <c r="G2340" t="b">
        <f>COUNTIF(B:B,B2340)&gt;1</f>
        <v>0</v>
      </c>
      <c r="H2340" s="43" t="s">
        <v>2240</v>
      </c>
      <c r="I2340" s="43" t="b">
        <f>COUNTIF(E:E,E2340)&gt;1</f>
        <v>0</v>
      </c>
    </row>
    <row r="2341" spans="1:9" x14ac:dyDescent="0.2">
      <c r="A2341" s="2" t="s">
        <v>10</v>
      </c>
      <c r="B2341" s="3" t="s">
        <v>2357</v>
      </c>
      <c r="C2341" s="4" t="s">
        <v>2234</v>
      </c>
      <c r="D2341" s="4" t="str">
        <f>VLOOKUP(B2341,'local electoral areas'!AS:AT,2,FALSE)</f>
        <v>Castlebar</v>
      </c>
      <c r="E2341" s="4">
        <v>29048</v>
      </c>
      <c r="F2341" s="5">
        <v>596</v>
      </c>
      <c r="G2341" t="b">
        <f>COUNTIF(B:B,B2341)&gt;1</f>
        <v>0</v>
      </c>
      <c r="H2341" s="43" t="s">
        <v>2240</v>
      </c>
      <c r="I2341" s="43" t="b">
        <f>COUNTIF(E:E,E2341)&gt;1</f>
        <v>0</v>
      </c>
    </row>
    <row r="2342" spans="1:9" x14ac:dyDescent="0.2">
      <c r="A2342" s="2" t="s">
        <v>10</v>
      </c>
      <c r="B2342" s="3" t="s">
        <v>2358</v>
      </c>
      <c r="C2342" s="4" t="s">
        <v>2234</v>
      </c>
      <c r="D2342" s="4" t="str">
        <f>VLOOKUP(B2342,'local electoral areas'!AS:AT,2,FALSE)</f>
        <v>Castlebar</v>
      </c>
      <c r="E2342" s="4">
        <v>29080</v>
      </c>
      <c r="F2342" s="5">
        <v>504</v>
      </c>
      <c r="G2342" t="b">
        <f>COUNTIF(B:B,B2342)&gt;1</f>
        <v>0</v>
      </c>
      <c r="H2342" s="43" t="s">
        <v>2240</v>
      </c>
      <c r="I2342" s="43" t="b">
        <f>COUNTIF(E:E,E2342)&gt;1</f>
        <v>0</v>
      </c>
    </row>
    <row r="2343" spans="1:9" x14ac:dyDescent="0.2">
      <c r="A2343" s="2" t="s">
        <v>10</v>
      </c>
      <c r="B2343" s="3" t="s">
        <v>2359</v>
      </c>
      <c r="C2343" s="4" t="s">
        <v>2234</v>
      </c>
      <c r="D2343" s="4" t="str">
        <f>VLOOKUP(B2343,'local electoral areas'!AS:AT,2,FALSE)</f>
        <v>Ballina</v>
      </c>
      <c r="E2343" s="4">
        <v>29030</v>
      </c>
      <c r="F2343" s="5">
        <v>253</v>
      </c>
      <c r="G2343" t="b">
        <f>COUNTIF(B:B,B2343)&gt;1</f>
        <v>0</v>
      </c>
      <c r="H2343" s="43" t="s">
        <v>2240</v>
      </c>
      <c r="I2343" s="43" t="b">
        <f>COUNTIF(E:E,E2343)&gt;1</f>
        <v>0</v>
      </c>
    </row>
    <row r="2344" spans="1:9" x14ac:dyDescent="0.2">
      <c r="A2344" s="2" t="s">
        <v>10</v>
      </c>
      <c r="B2344" s="3" t="s">
        <v>2360</v>
      </c>
      <c r="C2344" s="4" t="s">
        <v>2234</v>
      </c>
      <c r="D2344" s="4" t="str">
        <f>VLOOKUP(B2344,'local electoral areas'!AS:AT,2,FALSE)</f>
        <v>Castlebar</v>
      </c>
      <c r="E2344" s="4">
        <v>29049</v>
      </c>
      <c r="F2344" s="5">
        <v>443</v>
      </c>
      <c r="G2344" t="b">
        <f>COUNTIF(B:B,B2344)&gt;1</f>
        <v>0</v>
      </c>
      <c r="H2344" s="43" t="s">
        <v>2240</v>
      </c>
      <c r="I2344" s="43" t="b">
        <f>COUNTIF(E:E,E2344)&gt;1</f>
        <v>0</v>
      </c>
    </row>
    <row r="2345" spans="1:9" x14ac:dyDescent="0.2">
      <c r="A2345" s="2" t="s">
        <v>10</v>
      </c>
      <c r="B2345" s="3" t="s">
        <v>2361</v>
      </c>
      <c r="C2345" s="4" t="s">
        <v>2234</v>
      </c>
      <c r="D2345" s="4" t="str">
        <f>VLOOKUP(B2345,'local electoral areas'!AS:AT,2,FALSE)</f>
        <v>Ballina</v>
      </c>
      <c r="E2345" s="4">
        <v>29031</v>
      </c>
      <c r="F2345" s="5">
        <v>501</v>
      </c>
      <c r="G2345" t="b">
        <f>COUNTIF(B:B,B2345)&gt;1</f>
        <v>0</v>
      </c>
      <c r="H2345" s="43" t="s">
        <v>2240</v>
      </c>
      <c r="I2345" s="43" t="b">
        <f>COUNTIF(E:E,E2345)&gt;1</f>
        <v>0</v>
      </c>
    </row>
    <row r="2346" spans="1:9" x14ac:dyDescent="0.2">
      <c r="A2346" s="2" t="s">
        <v>10</v>
      </c>
      <c r="B2346" s="3" t="s">
        <v>2362</v>
      </c>
      <c r="C2346" s="4" t="s">
        <v>2234</v>
      </c>
      <c r="D2346" s="4" t="str">
        <f>VLOOKUP(B2346,'local electoral areas'!AS:AT,2,FALSE)</f>
        <v>Westport</v>
      </c>
      <c r="E2346" s="4">
        <v>29151</v>
      </c>
      <c r="F2346" s="5">
        <v>521</v>
      </c>
      <c r="G2346" t="b">
        <f>COUNTIF(B:B,B2346)&gt;1</f>
        <v>0</v>
      </c>
      <c r="H2346" s="43" t="s">
        <v>2240</v>
      </c>
      <c r="I2346" s="43" t="b">
        <f>COUNTIF(E:E,E2346)&gt;1</f>
        <v>0</v>
      </c>
    </row>
    <row r="2347" spans="1:9" x14ac:dyDescent="0.2">
      <c r="A2347" s="2" t="s">
        <v>10</v>
      </c>
      <c r="B2347" s="3" t="s">
        <v>2363</v>
      </c>
      <c r="C2347" s="4" t="s">
        <v>2234</v>
      </c>
      <c r="D2347" s="4" t="str">
        <f>VLOOKUP(B2347,'local electoral areas'!AS:AT,2,FALSE)</f>
        <v>Belmullet</v>
      </c>
      <c r="E2347" s="4">
        <v>29152</v>
      </c>
      <c r="F2347" s="5">
        <v>969</v>
      </c>
      <c r="G2347" t="b">
        <f>COUNTIF(B:B,B2347)&gt;1</f>
        <v>0</v>
      </c>
      <c r="H2347" s="43" t="s">
        <v>2240</v>
      </c>
      <c r="I2347" s="43" t="b">
        <f>COUNTIF(E:E,E2347)&gt;1</f>
        <v>0</v>
      </c>
    </row>
    <row r="2348" spans="1:9" x14ac:dyDescent="0.2">
      <c r="A2348" s="2" t="s">
        <v>10</v>
      </c>
      <c r="B2348" s="3" t="s">
        <v>2191</v>
      </c>
      <c r="C2348" s="4" t="s">
        <v>2234</v>
      </c>
      <c r="D2348" s="4" t="str">
        <f>VLOOKUP(B2348,'local electoral areas'!AS:AT,2,FALSE)</f>
        <v>Swinford</v>
      </c>
      <c r="E2348" s="4">
        <v>29118</v>
      </c>
      <c r="F2348" s="5">
        <v>1222</v>
      </c>
      <c r="G2348" t="b">
        <f>COUNTIF(B:B,B2348)&gt;1</f>
        <v>1</v>
      </c>
      <c r="H2348" s="43" t="s">
        <v>2240</v>
      </c>
      <c r="I2348" s="43" t="b">
        <f>COUNTIF(E:E,E2348)&gt;1</f>
        <v>0</v>
      </c>
    </row>
    <row r="2349" spans="1:9" x14ac:dyDescent="0.2">
      <c r="A2349" s="2" t="s">
        <v>10</v>
      </c>
      <c r="B2349" s="3" t="s">
        <v>2364</v>
      </c>
      <c r="C2349" s="4" t="s">
        <v>2234</v>
      </c>
      <c r="D2349" s="4" t="str">
        <f>VLOOKUP(B2349,'local electoral areas'!AS:AT,2,FALSE)</f>
        <v>Swinford</v>
      </c>
      <c r="E2349" s="4">
        <v>29032</v>
      </c>
      <c r="F2349" s="5">
        <v>1165</v>
      </c>
      <c r="G2349" t="b">
        <f>COUNTIF(B:B,B2349)&gt;1</f>
        <v>0</v>
      </c>
      <c r="H2349" s="43" t="s">
        <v>2240</v>
      </c>
      <c r="I2349" s="43" t="b">
        <f>COUNTIF(E:E,E2349)&gt;1</f>
        <v>0</v>
      </c>
    </row>
    <row r="2350" spans="1:9" x14ac:dyDescent="0.2">
      <c r="A2350" s="2" t="s">
        <v>10</v>
      </c>
      <c r="B2350" s="3" t="s">
        <v>2365</v>
      </c>
      <c r="C2350" s="4" t="s">
        <v>2234</v>
      </c>
      <c r="D2350" s="4" t="str">
        <f>VLOOKUP(B2350,'local electoral areas'!AS:AT,2,FALSE)</f>
        <v>Belmullet</v>
      </c>
      <c r="E2350" s="4">
        <v>29153</v>
      </c>
      <c r="F2350" s="5">
        <v>167</v>
      </c>
      <c r="G2350" t="b">
        <f>COUNTIF(B:B,B2350)&gt;1</f>
        <v>0</v>
      </c>
      <c r="H2350" s="43" t="s">
        <v>2240</v>
      </c>
      <c r="I2350" s="43" t="b">
        <f>COUNTIF(E:E,E2350)&gt;1</f>
        <v>0</v>
      </c>
    </row>
    <row r="2351" spans="1:9" x14ac:dyDescent="0.2">
      <c r="A2351" s="2" t="s">
        <v>10</v>
      </c>
      <c r="B2351" s="3" t="s">
        <v>2366</v>
      </c>
      <c r="C2351" s="4" t="s">
        <v>2234</v>
      </c>
      <c r="D2351" s="4" t="str">
        <f>VLOOKUP(B2351,'local electoral areas'!AS:AT,2,FALSE)</f>
        <v>Castlebar</v>
      </c>
      <c r="E2351" s="4">
        <v>29081</v>
      </c>
      <c r="F2351" s="5">
        <v>637</v>
      </c>
      <c r="G2351" t="b">
        <f>COUNTIF(B:B,B2351)&gt;1</f>
        <v>0</v>
      </c>
      <c r="H2351" s="43" t="s">
        <v>2240</v>
      </c>
      <c r="I2351" s="43" t="b">
        <f>COUNTIF(E:E,E2351)&gt;1</f>
        <v>0</v>
      </c>
    </row>
    <row r="2352" spans="1:9" x14ac:dyDescent="0.2">
      <c r="A2352" s="2" t="s">
        <v>10</v>
      </c>
      <c r="B2352" s="3" t="s">
        <v>2367</v>
      </c>
      <c r="C2352" s="4" t="s">
        <v>2234</v>
      </c>
      <c r="D2352" s="4" t="str">
        <f>VLOOKUP(B2352,'local electoral areas'!AS:AT,2,FALSE)</f>
        <v>Swinford</v>
      </c>
      <c r="E2352" s="4">
        <v>29119</v>
      </c>
      <c r="F2352" s="5">
        <v>2601</v>
      </c>
      <c r="G2352" t="b">
        <f>COUNTIF(B:B,B2352)&gt;1</f>
        <v>0</v>
      </c>
      <c r="H2352" s="43" t="s">
        <v>2240</v>
      </c>
      <c r="I2352" s="43" t="b">
        <f>COUNTIF(E:E,E2352)&gt;1</f>
        <v>0</v>
      </c>
    </row>
    <row r="2353" spans="1:9" x14ac:dyDescent="0.2">
      <c r="A2353" s="2" t="s">
        <v>10</v>
      </c>
      <c r="B2353" s="3" t="s">
        <v>2368</v>
      </c>
      <c r="C2353" s="4" t="s">
        <v>2234</v>
      </c>
      <c r="D2353" s="4" t="str">
        <f>VLOOKUP(B2353,'local electoral areas'!AS:AT,2,FALSE)</f>
        <v>Claremorris</v>
      </c>
      <c r="E2353" s="4">
        <v>29102</v>
      </c>
      <c r="F2353" s="5">
        <v>173</v>
      </c>
      <c r="G2353" t="b">
        <f>COUNTIF(B:B,B2353)&gt;1</f>
        <v>0</v>
      </c>
      <c r="H2353" s="43" t="s">
        <v>2240</v>
      </c>
      <c r="I2353" s="43" t="b">
        <f>COUNTIF(E:E,E2353)&gt;1</f>
        <v>0</v>
      </c>
    </row>
    <row r="2354" spans="1:9" x14ac:dyDescent="0.2">
      <c r="A2354" s="2" t="s">
        <v>10</v>
      </c>
      <c r="B2354" s="3" t="s">
        <v>2369</v>
      </c>
      <c r="C2354" s="4" t="s">
        <v>2234</v>
      </c>
      <c r="D2354" s="4" t="str">
        <f>VLOOKUP(B2354,'local electoral areas'!AS:AT,2,FALSE)</f>
        <v>Castlebar</v>
      </c>
      <c r="E2354" s="4">
        <v>29082</v>
      </c>
      <c r="F2354" s="5">
        <v>371</v>
      </c>
      <c r="G2354" t="b">
        <f>COUNTIF(B:B,B2354)&gt;1</f>
        <v>0</v>
      </c>
      <c r="H2354" s="43" t="s">
        <v>2240</v>
      </c>
      <c r="I2354" s="43" t="b">
        <f>COUNTIF(E:E,E2354)&gt;1</f>
        <v>0</v>
      </c>
    </row>
    <row r="2355" spans="1:9" x14ac:dyDescent="0.2">
      <c r="A2355" s="2" t="s">
        <v>10</v>
      </c>
      <c r="B2355" s="3" t="s">
        <v>2370</v>
      </c>
      <c r="C2355" s="4" t="s">
        <v>2234</v>
      </c>
      <c r="D2355" s="4" t="str">
        <f>VLOOKUP(B2355,'local electoral areas'!AS:AT,2,FALSE)</f>
        <v>Swinford</v>
      </c>
      <c r="E2355" s="4">
        <v>29120</v>
      </c>
      <c r="F2355" s="5">
        <v>465</v>
      </c>
      <c r="G2355" t="b">
        <f>COUNTIF(B:B,B2355)&gt;1</f>
        <v>0</v>
      </c>
      <c r="H2355" s="43" t="s">
        <v>2240</v>
      </c>
      <c r="I2355" s="43" t="b">
        <f>COUNTIF(E:E,E2355)&gt;1</f>
        <v>0</v>
      </c>
    </row>
    <row r="2356" spans="1:9" x14ac:dyDescent="0.2">
      <c r="A2356" s="2" t="s">
        <v>10</v>
      </c>
      <c r="B2356" s="3" t="s">
        <v>2371</v>
      </c>
      <c r="C2356" s="4" t="s">
        <v>2234</v>
      </c>
      <c r="D2356" s="4" t="str">
        <f>VLOOKUP(B2356,'local electoral areas'!AS:AT,2,FALSE)</f>
        <v>Swinford</v>
      </c>
      <c r="E2356" s="4">
        <v>29121</v>
      </c>
      <c r="F2356" s="5">
        <v>1707</v>
      </c>
      <c r="G2356" t="b">
        <f>COUNTIF(B:B,B2356)&gt;1</f>
        <v>0</v>
      </c>
      <c r="H2356" s="43" t="s">
        <v>2240</v>
      </c>
      <c r="I2356" s="43" t="b">
        <f>COUNTIF(E:E,E2356)&gt;1</f>
        <v>0</v>
      </c>
    </row>
    <row r="2357" spans="1:9" x14ac:dyDescent="0.2">
      <c r="A2357" s="2" t="s">
        <v>10</v>
      </c>
      <c r="B2357" s="3" t="s">
        <v>2372</v>
      </c>
      <c r="C2357" s="4" t="s">
        <v>2234</v>
      </c>
      <c r="D2357" s="4" t="str">
        <f>VLOOKUP(B2357,'local electoral areas'!AS:AT,2,FALSE)</f>
        <v>Swinford</v>
      </c>
      <c r="E2357" s="4">
        <v>29122</v>
      </c>
      <c r="F2357" s="5">
        <v>344</v>
      </c>
      <c r="G2357" t="b">
        <f>COUNTIF(B:B,B2357)&gt;1</f>
        <v>0</v>
      </c>
      <c r="H2357" s="43" t="s">
        <v>2240</v>
      </c>
      <c r="I2357" s="43" t="b">
        <f>COUNTIF(E:E,E2357)&gt;1</f>
        <v>0</v>
      </c>
    </row>
    <row r="2358" spans="1:9" x14ac:dyDescent="0.2">
      <c r="A2358" s="2" t="s">
        <v>10</v>
      </c>
      <c r="B2358" s="3" t="s">
        <v>2373</v>
      </c>
      <c r="C2358" s="4" t="s">
        <v>2234</v>
      </c>
      <c r="D2358" s="4" t="str">
        <f>VLOOKUP(B2358,'local electoral areas'!AS:AT,2,FALSE)</f>
        <v>Castlebar</v>
      </c>
      <c r="E2358" s="4">
        <v>29083</v>
      </c>
      <c r="F2358" s="5">
        <v>1556</v>
      </c>
      <c r="G2358" t="b">
        <f>COUNTIF(B:B,B2358)&gt;1</f>
        <v>0</v>
      </c>
      <c r="H2358" s="43" t="s">
        <v>2240</v>
      </c>
      <c r="I2358" s="43" t="b">
        <f>COUNTIF(E:E,E2358)&gt;1</f>
        <v>0</v>
      </c>
    </row>
    <row r="2359" spans="1:9" x14ac:dyDescent="0.2">
      <c r="A2359" s="2" t="s">
        <v>10</v>
      </c>
      <c r="B2359" s="3" t="s">
        <v>2374</v>
      </c>
      <c r="C2359" s="4" t="s">
        <v>2234</v>
      </c>
      <c r="D2359" s="4" t="str">
        <f>VLOOKUP(B2359,'local electoral areas'!AS:AT,2,FALSE)</f>
        <v>Swinford</v>
      </c>
      <c r="E2359" s="4">
        <v>29123</v>
      </c>
      <c r="F2359" s="5">
        <v>514</v>
      </c>
      <c r="G2359" t="b">
        <f>COUNTIF(B:B,B2359)&gt;1</f>
        <v>0</v>
      </c>
      <c r="H2359" s="43" t="s">
        <v>2240</v>
      </c>
      <c r="I2359" s="43" t="b">
        <f>COUNTIF(E:E,E2359)&gt;1</f>
        <v>0</v>
      </c>
    </row>
    <row r="2360" spans="1:9" x14ac:dyDescent="0.2">
      <c r="A2360" s="2" t="s">
        <v>10</v>
      </c>
      <c r="B2360" s="3" t="s">
        <v>2375</v>
      </c>
      <c r="C2360" s="4" t="s">
        <v>2234</v>
      </c>
      <c r="D2360" s="4" t="str">
        <f>VLOOKUP(B2360,'local electoral areas'!AS:AT,2,FALSE)</f>
        <v>Westport</v>
      </c>
      <c r="E2360" s="4">
        <v>29154</v>
      </c>
      <c r="F2360" s="5">
        <v>1714</v>
      </c>
      <c r="G2360" t="b">
        <f>COUNTIF(B:B,B2360)&gt;1</f>
        <v>0</v>
      </c>
      <c r="H2360" s="43" t="s">
        <v>2240</v>
      </c>
      <c r="I2360" s="43" t="b">
        <f>COUNTIF(E:E,E2360)&gt;1</f>
        <v>0</v>
      </c>
    </row>
    <row r="2361" spans="1:9" x14ac:dyDescent="0.2">
      <c r="A2361" s="2" t="s">
        <v>10</v>
      </c>
      <c r="B2361" s="3" t="s">
        <v>2376</v>
      </c>
      <c r="C2361" s="4" t="s">
        <v>2234</v>
      </c>
      <c r="D2361" s="4" t="str">
        <f>VLOOKUP(B2361,'local electoral areas'!AS:AT,2,FALSE)</f>
        <v>Westport</v>
      </c>
      <c r="E2361" s="4">
        <v>29004</v>
      </c>
      <c r="F2361" s="5">
        <v>6205</v>
      </c>
      <c r="G2361" t="b">
        <f>COUNTIF(B:B,B2361)&gt;1</f>
        <v>0</v>
      </c>
      <c r="H2361" s="43" t="s">
        <v>2240</v>
      </c>
      <c r="I2361" s="43" t="b">
        <f>COUNTIF(E:E,E2361)&gt;1</f>
        <v>0</v>
      </c>
    </row>
    <row r="2362" spans="1:9" x14ac:dyDescent="0.2">
      <c r="A2362" s="2" t="s">
        <v>10</v>
      </c>
      <c r="B2362" s="3" t="s">
        <v>457</v>
      </c>
      <c r="C2362" s="4" t="s">
        <v>2377</v>
      </c>
      <c r="D2362" s="4" t="str">
        <f>VLOOKUP(B2362,'local electoral areas'!AM:AN,2,FALSE)</f>
        <v>Kells</v>
      </c>
      <c r="E2362" s="4">
        <v>11019</v>
      </c>
      <c r="F2362" s="5">
        <v>690</v>
      </c>
      <c r="G2362" t="b">
        <f>COUNTIF(B:B,B2362)&gt;1</f>
        <v>1</v>
      </c>
      <c r="H2362" s="43" t="s">
        <v>159</v>
      </c>
      <c r="I2362" s="43" t="b">
        <f>COUNTIF(E:E,E2362)&gt;1</f>
        <v>0</v>
      </c>
    </row>
    <row r="2363" spans="1:9" x14ac:dyDescent="0.2">
      <c r="A2363" s="2" t="s">
        <v>10</v>
      </c>
      <c r="B2363" s="3" t="s">
        <v>2378</v>
      </c>
      <c r="C2363" s="4" t="s">
        <v>2377</v>
      </c>
      <c r="D2363" s="4" t="str">
        <f>VLOOKUP(B2363,'local electoral areas'!AM:AN,2,FALSE)</f>
        <v>Kells</v>
      </c>
      <c r="E2363" s="4">
        <v>11024</v>
      </c>
      <c r="F2363" s="5">
        <v>443</v>
      </c>
      <c r="G2363" t="b">
        <f>COUNTIF(B:B,B2363)&gt;1</f>
        <v>0</v>
      </c>
      <c r="H2363" s="43" t="s">
        <v>159</v>
      </c>
      <c r="I2363" s="43" t="b">
        <f>COUNTIF(E:E,E2363)&gt;1</f>
        <v>0</v>
      </c>
    </row>
    <row r="2364" spans="1:9" x14ac:dyDescent="0.2">
      <c r="A2364" s="2" t="s">
        <v>10</v>
      </c>
      <c r="B2364" s="3" t="s">
        <v>2379</v>
      </c>
      <c r="C2364" s="4" t="s">
        <v>2377</v>
      </c>
      <c r="D2364" s="4" t="str">
        <f>VLOOKUP(B2364,'local electoral areas'!AM:AN,2,FALSE)</f>
        <v>Kells</v>
      </c>
      <c r="E2364" s="4">
        <v>11029</v>
      </c>
      <c r="F2364" s="5">
        <v>872</v>
      </c>
      <c r="G2364" t="b">
        <f>COUNTIF(B:B,B2364)&gt;1</f>
        <v>0</v>
      </c>
      <c r="H2364" s="43" t="s">
        <v>159</v>
      </c>
      <c r="I2364" s="43" t="b">
        <f>COUNTIF(E:E,E2364)&gt;1</f>
        <v>0</v>
      </c>
    </row>
    <row r="2365" spans="1:9" x14ac:dyDescent="0.2">
      <c r="A2365" s="2" t="s">
        <v>10</v>
      </c>
      <c r="B2365" s="3" t="s">
        <v>2380</v>
      </c>
      <c r="C2365" s="4" t="s">
        <v>2377</v>
      </c>
      <c r="D2365" s="4" t="str">
        <f>VLOOKUP(B2365,'local electoral areas'!AM:AN,2,FALSE)</f>
        <v>Kells</v>
      </c>
      <c r="E2365" s="4">
        <v>11034</v>
      </c>
      <c r="F2365" s="5">
        <v>279</v>
      </c>
      <c r="G2365" t="b">
        <f>COUNTIF(B:B,B2365)&gt;1</f>
        <v>0</v>
      </c>
      <c r="H2365" s="43" t="s">
        <v>159</v>
      </c>
      <c r="I2365" s="43" t="b">
        <f>COUNTIF(E:E,E2365)&gt;1</f>
        <v>0</v>
      </c>
    </row>
    <row r="2366" spans="1:9" x14ac:dyDescent="0.2">
      <c r="A2366" s="2" t="s">
        <v>10</v>
      </c>
      <c r="B2366" s="3" t="s">
        <v>2381</v>
      </c>
      <c r="C2366" s="4" t="s">
        <v>2377</v>
      </c>
      <c r="D2366" s="4" t="str">
        <f>VLOOKUP(B2366,'local electoral areas'!AM:AN,2,FALSE)</f>
        <v>Kells</v>
      </c>
      <c r="E2366" s="4">
        <v>11039</v>
      </c>
      <c r="F2366" s="5">
        <v>191</v>
      </c>
      <c r="G2366" t="b">
        <f>COUNTIF(B:B,B2366)&gt;1</f>
        <v>0</v>
      </c>
      <c r="H2366" s="43" t="s">
        <v>159</v>
      </c>
      <c r="I2366" s="43" t="b">
        <f>COUNTIF(E:E,E2366)&gt;1</f>
        <v>0</v>
      </c>
    </row>
    <row r="2367" spans="1:9" x14ac:dyDescent="0.2">
      <c r="A2367" s="2" t="s">
        <v>10</v>
      </c>
      <c r="B2367" s="3" t="s">
        <v>2382</v>
      </c>
      <c r="C2367" s="4" t="s">
        <v>2377</v>
      </c>
      <c r="D2367" s="4" t="str">
        <f>VLOOKUP(B2367,'local electoral areas'!AM:AN,2,FALSE)</f>
        <v>Kells</v>
      </c>
      <c r="E2367" s="4">
        <v>11042</v>
      </c>
      <c r="F2367" s="5">
        <v>346</v>
      </c>
      <c r="G2367" t="b">
        <f>COUNTIF(B:B,B2367)&gt;1</f>
        <v>0</v>
      </c>
      <c r="H2367" s="43" t="s">
        <v>159</v>
      </c>
      <c r="I2367" s="43" t="b">
        <f>COUNTIF(E:E,E2367)&gt;1</f>
        <v>0</v>
      </c>
    </row>
    <row r="2368" spans="1:9" x14ac:dyDescent="0.2">
      <c r="A2368" s="2" t="s">
        <v>10</v>
      </c>
      <c r="B2368" s="3" t="s">
        <v>2383</v>
      </c>
      <c r="C2368" s="4" t="s">
        <v>2377</v>
      </c>
      <c r="D2368" s="4" t="str">
        <f>VLOOKUP(B2368,'local electoral areas'!AM:AN,2,FALSE)</f>
        <v>Laytown-Bettystown</v>
      </c>
      <c r="E2368" s="4">
        <v>11045</v>
      </c>
      <c r="F2368" s="5">
        <v>11474</v>
      </c>
      <c r="G2368" t="b">
        <f>COUNTIF(B:B,B2368)&gt;1</f>
        <v>0</v>
      </c>
      <c r="H2368" s="43" t="s">
        <v>2194</v>
      </c>
      <c r="I2368" s="43" t="b">
        <f>COUNTIF(E:E,E2368)&gt;1</f>
        <v>0</v>
      </c>
    </row>
    <row r="2369" spans="1:9" x14ac:dyDescent="0.2">
      <c r="A2369" s="2" t="s">
        <v>10</v>
      </c>
      <c r="B2369" s="3" t="s">
        <v>2384</v>
      </c>
      <c r="C2369" s="4" t="s">
        <v>2377</v>
      </c>
      <c r="D2369" s="4" t="str">
        <f>VLOOKUP(B2369,'local electoral areas'!AM:AN,2,FALSE)</f>
        <v>Laytown-Bettystown</v>
      </c>
      <c r="E2369" s="4">
        <v>11047</v>
      </c>
      <c r="F2369" s="5">
        <v>16438</v>
      </c>
      <c r="G2369" t="b">
        <f>COUNTIF(B:B,B2369)&gt;1</f>
        <v>0</v>
      </c>
      <c r="H2369" s="43" t="s">
        <v>2194</v>
      </c>
      <c r="I2369" s="43" t="b">
        <f>COUNTIF(E:E,E2369)&gt;1</f>
        <v>0</v>
      </c>
    </row>
    <row r="2370" spans="1:9" x14ac:dyDescent="0.2">
      <c r="A2370" s="2" t="s">
        <v>10</v>
      </c>
      <c r="B2370" s="3" t="s">
        <v>2385</v>
      </c>
      <c r="C2370" s="4" t="s">
        <v>2377</v>
      </c>
      <c r="D2370" s="4" t="str">
        <f>VLOOKUP(B2370,'local electoral areas'!AM:AN,2,FALSE)</f>
        <v>Kells</v>
      </c>
      <c r="E2370" s="4">
        <v>11090</v>
      </c>
      <c r="F2370" s="5">
        <v>1088</v>
      </c>
      <c r="G2370" t="b">
        <f>COUNTIF(B:B,B2370)&gt;1</f>
        <v>0</v>
      </c>
      <c r="I2370" t="b">
        <f>COUNTIF(E:E,E2370)&gt;1</f>
        <v>0</v>
      </c>
    </row>
    <row r="2371" spans="1:9" x14ac:dyDescent="0.2">
      <c r="A2371" s="2" t="s">
        <v>10</v>
      </c>
      <c r="B2371" s="3" t="s">
        <v>2386</v>
      </c>
      <c r="C2371" s="4" t="s">
        <v>2377</v>
      </c>
      <c r="D2371" s="4" t="str">
        <f>VLOOKUP(B2371,'local electoral areas'!AM:AN,2,FALSE)</f>
        <v>Navan</v>
      </c>
      <c r="E2371" s="4">
        <v>11049</v>
      </c>
      <c r="F2371" s="5">
        <v>2364</v>
      </c>
      <c r="G2371" t="b">
        <f>COUNTIF(B:B,B2371)&gt;1</f>
        <v>0</v>
      </c>
      <c r="I2371" t="b">
        <f>COUNTIF(E:E,E2371)&gt;1</f>
        <v>0</v>
      </c>
    </row>
    <row r="2372" spans="1:9" x14ac:dyDescent="0.2">
      <c r="A2372" s="2" t="s">
        <v>10</v>
      </c>
      <c r="B2372" s="3" t="s">
        <v>2387</v>
      </c>
      <c r="C2372" s="4" t="s">
        <v>2377</v>
      </c>
      <c r="D2372" s="4" t="str">
        <f>VLOOKUP(B2372,'local electoral areas'!AM:AN,2,FALSE)</f>
        <v>Ashbourne</v>
      </c>
      <c r="E2372" s="4">
        <v>11043</v>
      </c>
      <c r="F2372" s="5">
        <v>2098</v>
      </c>
      <c r="G2372" t="b">
        <f>COUNTIF(B:B,B2372)&gt;1</f>
        <v>0</v>
      </c>
      <c r="I2372" t="b">
        <f>COUNTIF(E:E,E2372)&gt;1</f>
        <v>0</v>
      </c>
    </row>
    <row r="2373" spans="1:9" x14ac:dyDescent="0.2">
      <c r="A2373" s="2" t="s">
        <v>10</v>
      </c>
      <c r="B2373" s="3" t="s">
        <v>2388</v>
      </c>
      <c r="C2373" s="4" t="s">
        <v>2377</v>
      </c>
      <c r="D2373" s="4" t="str">
        <f>VLOOKUP(B2373,'local electoral areas'!AM:AN,2,FALSE)</f>
        <v>Ashbourne</v>
      </c>
      <c r="E2373" s="4">
        <v>11050</v>
      </c>
      <c r="F2373" s="5">
        <v>1135</v>
      </c>
      <c r="G2373" t="b">
        <f>COUNTIF(B:B,B2373)&gt;1</f>
        <v>0</v>
      </c>
      <c r="I2373" t="b">
        <f>COUNTIF(E:E,E2373)&gt;1</f>
        <v>0</v>
      </c>
    </row>
    <row r="2374" spans="1:9" x14ac:dyDescent="0.2">
      <c r="A2374" s="2" t="s">
        <v>10</v>
      </c>
      <c r="B2374" s="3" t="s">
        <v>2389</v>
      </c>
      <c r="C2374" s="4" t="s">
        <v>2377</v>
      </c>
      <c r="D2374" s="4" t="str">
        <f>VLOOKUP(B2374,'local electoral areas'!AM:AN,2,FALSE)</f>
        <v>Trim</v>
      </c>
      <c r="E2374" s="4">
        <v>11069</v>
      </c>
      <c r="F2374" s="5">
        <v>880</v>
      </c>
      <c r="G2374" t="b">
        <f>COUNTIF(B:B,B2374)&gt;1</f>
        <v>0</v>
      </c>
      <c r="I2374" t="b">
        <f>COUNTIF(E:E,E2374)&gt;1</f>
        <v>0</v>
      </c>
    </row>
    <row r="2375" spans="1:9" x14ac:dyDescent="0.2">
      <c r="A2375" s="2" t="s">
        <v>10</v>
      </c>
      <c r="B2375" s="3" t="s">
        <v>2390</v>
      </c>
      <c r="C2375" s="4" t="s">
        <v>2377</v>
      </c>
      <c r="D2375" s="4" t="str">
        <f>VLOOKUP(B2375,'local electoral areas'!AM:AN,2,FALSE)</f>
        <v>Kells</v>
      </c>
      <c r="E2375" s="4">
        <v>11070</v>
      </c>
      <c r="F2375" s="5">
        <v>2771</v>
      </c>
      <c r="G2375" t="b">
        <f>COUNTIF(B:B,B2375)&gt;1</f>
        <v>0</v>
      </c>
      <c r="I2375" t="b">
        <f>COUNTIF(E:E,E2375)&gt;1</f>
        <v>0</v>
      </c>
    </row>
    <row r="2376" spans="1:9" x14ac:dyDescent="0.2">
      <c r="A2376" s="2" t="s">
        <v>10</v>
      </c>
      <c r="B2376" s="3" t="s">
        <v>2391</v>
      </c>
      <c r="C2376" s="4" t="s">
        <v>2377</v>
      </c>
      <c r="D2376" s="4" t="str">
        <f>VLOOKUP(B2376,'local electoral areas'!AM:AN,2,FALSE)</f>
        <v>Kells</v>
      </c>
      <c r="E2376" s="4">
        <v>11020</v>
      </c>
      <c r="F2376" s="5">
        <v>223</v>
      </c>
      <c r="G2376" t="b">
        <f>COUNTIF(B:B,B2376)&gt;1</f>
        <v>1</v>
      </c>
      <c r="I2376" t="b">
        <f>COUNTIF(E:E,E2376)&gt;1</f>
        <v>0</v>
      </c>
    </row>
    <row r="2377" spans="1:9" x14ac:dyDescent="0.2">
      <c r="A2377" s="2" t="s">
        <v>10</v>
      </c>
      <c r="B2377" s="3" t="s">
        <v>2392</v>
      </c>
      <c r="C2377" s="4" t="s">
        <v>2377</v>
      </c>
      <c r="D2377" s="4" t="str">
        <f>VLOOKUP(B2377,'local electoral areas'!AM:AN,2,FALSE)</f>
        <v>Trim</v>
      </c>
      <c r="E2377" s="4">
        <v>11071</v>
      </c>
      <c r="F2377" s="5">
        <v>572</v>
      </c>
      <c r="G2377" t="b">
        <f>COUNTIF(B:B,B2377)&gt;1</f>
        <v>0</v>
      </c>
      <c r="I2377" t="b">
        <f>COUNTIF(E:E,E2377)&gt;1</f>
        <v>0</v>
      </c>
    </row>
    <row r="2378" spans="1:9" x14ac:dyDescent="0.2">
      <c r="A2378" s="2" t="s">
        <v>10</v>
      </c>
      <c r="B2378" s="3" t="s">
        <v>255</v>
      </c>
      <c r="C2378" s="4" t="s">
        <v>2377</v>
      </c>
      <c r="D2378" s="4" t="str">
        <f>VLOOKUP(B2378,'local electoral areas'!AM:AN,2,FALSE)</f>
        <v>Trim</v>
      </c>
      <c r="E2378" s="4">
        <v>11072</v>
      </c>
      <c r="F2378" s="5">
        <v>791</v>
      </c>
      <c r="G2378" t="b">
        <f>COUNTIF(B:B,B2378)&gt;1</f>
        <v>1</v>
      </c>
      <c r="I2378" t="b">
        <f>COUNTIF(E:E,E2378)&gt;1</f>
        <v>0</v>
      </c>
    </row>
    <row r="2379" spans="1:9" x14ac:dyDescent="0.2">
      <c r="A2379" s="2" t="s">
        <v>10</v>
      </c>
      <c r="B2379" s="3" t="s">
        <v>2393</v>
      </c>
      <c r="C2379" s="4" t="s">
        <v>2377</v>
      </c>
      <c r="D2379" s="4" t="str">
        <f>VLOOKUP(B2379,'local electoral areas'!AM:AN,2,FALSE)</f>
        <v>Kells</v>
      </c>
      <c r="E2379" s="4">
        <v>11021</v>
      </c>
      <c r="F2379" s="5">
        <v>642</v>
      </c>
      <c r="G2379" t="b">
        <f>COUNTIF(B:B,B2379)&gt;1</f>
        <v>0</v>
      </c>
      <c r="I2379" t="b">
        <f>COUNTIF(E:E,E2379)&gt;1</f>
        <v>0</v>
      </c>
    </row>
    <row r="2380" spans="1:9" x14ac:dyDescent="0.2">
      <c r="A2380" s="2" t="s">
        <v>10</v>
      </c>
      <c r="B2380" s="3" t="s">
        <v>2394</v>
      </c>
      <c r="C2380" s="4" t="s">
        <v>2377</v>
      </c>
      <c r="D2380" s="4" t="str">
        <f>VLOOKUP(B2380,'local electoral areas'!AM:AN,2,FALSE)</f>
        <v>Navan</v>
      </c>
      <c r="E2380" s="4">
        <v>11051</v>
      </c>
      <c r="F2380" s="5">
        <v>1181</v>
      </c>
      <c r="G2380" t="b">
        <f>COUNTIF(B:B,B2380)&gt;1</f>
        <v>0</v>
      </c>
      <c r="I2380" t="b">
        <f>COUNTIF(E:E,E2380)&gt;1</f>
        <v>0</v>
      </c>
    </row>
    <row r="2381" spans="1:9" x14ac:dyDescent="0.2">
      <c r="A2381" s="2" t="s">
        <v>10</v>
      </c>
      <c r="B2381" s="3" t="s">
        <v>522</v>
      </c>
      <c r="C2381" s="4" t="s">
        <v>2377</v>
      </c>
      <c r="D2381" s="4" t="str">
        <f>VLOOKUP(B2381,'local electoral areas'!AM:AN,2,FALSE)</f>
        <v>Kells</v>
      </c>
      <c r="E2381" s="4">
        <v>11022</v>
      </c>
      <c r="F2381" s="5">
        <v>339</v>
      </c>
      <c r="G2381" t="b">
        <f>COUNTIF(B:B,B2381)&gt;1</f>
        <v>1</v>
      </c>
      <c r="I2381" t="b">
        <f>COUNTIF(E:E,E2381)&gt;1</f>
        <v>0</v>
      </c>
    </row>
    <row r="2382" spans="1:9" x14ac:dyDescent="0.2">
      <c r="A2382" s="2" t="s">
        <v>10</v>
      </c>
      <c r="B2382" s="3" t="s">
        <v>2395</v>
      </c>
      <c r="C2382" s="4" t="s">
        <v>2377</v>
      </c>
      <c r="D2382" s="4" t="str">
        <f>VLOOKUP(B2382,'local electoral areas'!AM:AN,2,FALSE)</f>
        <v>Kells</v>
      </c>
      <c r="E2382" s="4">
        <v>11023</v>
      </c>
      <c r="F2382" s="5">
        <v>280</v>
      </c>
      <c r="G2382" t="b">
        <f>COUNTIF(B:B,B2382)&gt;1</f>
        <v>0</v>
      </c>
      <c r="I2382" t="b">
        <f>COUNTIF(E:E,E2382)&gt;1</f>
        <v>0</v>
      </c>
    </row>
    <row r="2383" spans="1:9" x14ac:dyDescent="0.2">
      <c r="A2383" s="2" t="s">
        <v>10</v>
      </c>
      <c r="B2383" s="3" t="s">
        <v>2396</v>
      </c>
      <c r="C2383" s="4" t="s">
        <v>2377</v>
      </c>
      <c r="D2383" s="4" t="str">
        <f>VLOOKUP(B2383,'local electoral areas'!AM:AN,2,FALSE)</f>
        <v>Trim</v>
      </c>
      <c r="E2383" s="4">
        <v>11073</v>
      </c>
      <c r="F2383" s="5">
        <v>441</v>
      </c>
      <c r="G2383" t="b">
        <f>COUNTIF(B:B,B2383)&gt;1</f>
        <v>0</v>
      </c>
      <c r="I2383" t="b">
        <f>COUNTIF(E:E,E2383)&gt;1</f>
        <v>0</v>
      </c>
    </row>
    <row r="2384" spans="1:9" x14ac:dyDescent="0.2">
      <c r="A2384" s="2" t="s">
        <v>10</v>
      </c>
      <c r="B2384" s="3" t="s">
        <v>2397</v>
      </c>
      <c r="C2384" s="4" t="s">
        <v>2377</v>
      </c>
      <c r="D2384" s="4" t="str">
        <f>VLOOKUP(B2384,'local electoral areas'!AM:AN,2,FALSE)</f>
        <v>Kells</v>
      </c>
      <c r="E2384" s="4">
        <v>11025</v>
      </c>
      <c r="F2384" s="5">
        <v>482</v>
      </c>
      <c r="G2384" t="b">
        <f>COUNTIF(B:B,B2384)&gt;1</f>
        <v>0</v>
      </c>
      <c r="I2384" t="b">
        <f>COUNTIF(E:E,E2384)&gt;1</f>
        <v>0</v>
      </c>
    </row>
    <row r="2385" spans="1:9" x14ac:dyDescent="0.2">
      <c r="A2385" s="2" t="s">
        <v>10</v>
      </c>
      <c r="B2385" s="3" t="s">
        <v>2398</v>
      </c>
      <c r="C2385" s="4" t="s">
        <v>2377</v>
      </c>
      <c r="D2385" s="4" t="str">
        <f>VLOOKUP(B2385,'local electoral areas'!AM:AN,2,FALSE)</f>
        <v>Trim</v>
      </c>
      <c r="E2385" s="4">
        <v>11074</v>
      </c>
      <c r="F2385" s="5">
        <v>2228</v>
      </c>
      <c r="G2385" t="b">
        <f>COUNTIF(B:B,B2385)&gt;1</f>
        <v>0</v>
      </c>
      <c r="I2385" t="b">
        <f>COUNTIF(E:E,E2385)&gt;1</f>
        <v>0</v>
      </c>
    </row>
    <row r="2386" spans="1:9" x14ac:dyDescent="0.2">
      <c r="A2386" s="2" t="s">
        <v>10</v>
      </c>
      <c r="B2386" s="3" t="s">
        <v>551</v>
      </c>
      <c r="C2386" s="4" t="s">
        <v>2377</v>
      </c>
      <c r="D2386" s="4" t="str">
        <f>VLOOKUP(B2386,'local electoral areas'!AM:AN,2,FALSE)</f>
        <v>Kells</v>
      </c>
      <c r="E2386" s="4">
        <v>11052</v>
      </c>
      <c r="F2386" s="5">
        <v>1036</v>
      </c>
      <c r="G2386" t="b">
        <f>COUNTIF(B:B,B2386)&gt;1</f>
        <v>1</v>
      </c>
      <c r="I2386" t="b">
        <f>COUNTIF(E:E,E2386)&gt;1</f>
        <v>0</v>
      </c>
    </row>
    <row r="2387" spans="1:9" x14ac:dyDescent="0.2">
      <c r="A2387" s="2" t="s">
        <v>10</v>
      </c>
      <c r="B2387" s="3" t="s">
        <v>2399</v>
      </c>
      <c r="C2387" s="4" t="s">
        <v>2377</v>
      </c>
      <c r="D2387" s="4" t="s">
        <v>1756</v>
      </c>
      <c r="E2387" s="4">
        <v>11026</v>
      </c>
      <c r="F2387" s="5">
        <v>4934</v>
      </c>
      <c r="G2387" t="b">
        <f>COUNTIF(B:B,B2387)&gt;1</f>
        <v>0</v>
      </c>
      <c r="I2387" t="b">
        <f>COUNTIF(E:E,E2387)&gt;1</f>
        <v>0</v>
      </c>
    </row>
    <row r="2388" spans="1:9" x14ac:dyDescent="0.2">
      <c r="A2388" s="2" t="s">
        <v>10</v>
      </c>
      <c r="B2388" s="3" t="s">
        <v>2400</v>
      </c>
      <c r="C2388" s="4" t="s">
        <v>2377</v>
      </c>
      <c r="D2388" s="4" t="s">
        <v>1756</v>
      </c>
      <c r="E2388" s="4">
        <v>11001</v>
      </c>
      <c r="F2388" s="5">
        <v>2224</v>
      </c>
      <c r="G2388" t="b">
        <f>COUNTIF(B:B,B2388)&gt;1</f>
        <v>0</v>
      </c>
      <c r="I2388" t="b">
        <f>COUNTIF(E:E,E2388)&gt;1</f>
        <v>0</v>
      </c>
    </row>
    <row r="2389" spans="1:9" x14ac:dyDescent="0.2">
      <c r="A2389" s="2" t="s">
        <v>10</v>
      </c>
      <c r="B2389" s="3" t="s">
        <v>2401</v>
      </c>
      <c r="C2389" s="4" t="s">
        <v>2377</v>
      </c>
      <c r="D2389" s="4" t="str">
        <f>VLOOKUP(B2389,'local electoral areas'!AM:AN,2,FALSE)</f>
        <v>Trim</v>
      </c>
      <c r="E2389" s="4">
        <v>11082</v>
      </c>
      <c r="F2389" s="5">
        <v>578</v>
      </c>
      <c r="G2389" t="b">
        <f>COUNTIF(B:B,B2389)&gt;1</f>
        <v>0</v>
      </c>
      <c r="I2389" t="b">
        <f>COUNTIF(E:E,E2389)&gt;1</f>
        <v>0</v>
      </c>
    </row>
    <row r="2390" spans="1:9" x14ac:dyDescent="0.2">
      <c r="A2390" s="2" t="s">
        <v>10</v>
      </c>
      <c r="B2390" s="3" t="s">
        <v>2402</v>
      </c>
      <c r="C2390" s="4" t="s">
        <v>2377</v>
      </c>
      <c r="D2390" s="4" t="str">
        <f>VLOOKUP(B2390,'local electoral areas'!AM:AN,2,FALSE)</f>
        <v>Trim</v>
      </c>
      <c r="E2390" s="4">
        <v>11075</v>
      </c>
      <c r="F2390" s="5">
        <v>552</v>
      </c>
      <c r="G2390" t="b">
        <f>COUNTIF(B:B,B2390)&gt;1</f>
        <v>0</v>
      </c>
      <c r="I2390" t="b">
        <f>COUNTIF(E:E,E2390)&gt;1</f>
        <v>0</v>
      </c>
    </row>
    <row r="2391" spans="1:9" x14ac:dyDescent="0.2">
      <c r="A2391" s="2" t="s">
        <v>10</v>
      </c>
      <c r="B2391" s="3" t="s">
        <v>2403</v>
      </c>
      <c r="C2391" s="4" t="s">
        <v>2377</v>
      </c>
      <c r="D2391" s="4" t="str">
        <f>VLOOKUP(B2391,'local electoral areas'!AM:AN,2,FALSE)</f>
        <v>Trim</v>
      </c>
      <c r="E2391" s="4">
        <v>11076</v>
      </c>
      <c r="F2391" s="5">
        <v>514</v>
      </c>
      <c r="G2391" t="b">
        <f>COUNTIF(B:B,B2391)&gt;1</f>
        <v>0</v>
      </c>
      <c r="I2391" t="b">
        <f>COUNTIF(E:E,E2391)&gt;1</f>
        <v>0</v>
      </c>
    </row>
    <row r="2392" spans="1:9" x14ac:dyDescent="0.2">
      <c r="A2392" s="2" t="s">
        <v>10</v>
      </c>
      <c r="B2392" s="3" t="s">
        <v>2404</v>
      </c>
      <c r="C2392" s="4" t="s">
        <v>2377</v>
      </c>
      <c r="D2392" s="4" t="str">
        <f>VLOOKUP(B2392,'local electoral areas'!AM:AN,2,FALSE)</f>
        <v>Kells</v>
      </c>
      <c r="E2392" s="4">
        <v>11061</v>
      </c>
      <c r="F2392" s="5">
        <v>582</v>
      </c>
      <c r="G2392" t="b">
        <f>COUNTIF(B:B,B2392)&gt;1</f>
        <v>0</v>
      </c>
      <c r="I2392" t="b">
        <f>COUNTIF(E:E,E2392)&gt;1</f>
        <v>0</v>
      </c>
    </row>
    <row r="2393" spans="1:9" x14ac:dyDescent="0.2">
      <c r="A2393" s="2" t="s">
        <v>10</v>
      </c>
      <c r="B2393" s="3" t="s">
        <v>237</v>
      </c>
      <c r="C2393" s="4" t="s">
        <v>2377</v>
      </c>
      <c r="D2393" s="4" t="str">
        <f>VLOOKUP(B2393,'local electoral areas'!AM:AN,2,FALSE)</f>
        <v>Kells</v>
      </c>
      <c r="E2393" s="4">
        <v>11062</v>
      </c>
      <c r="F2393" s="5">
        <v>370</v>
      </c>
      <c r="G2393" t="b">
        <f>COUNTIF(B:B,B2393)&gt;1</f>
        <v>1</v>
      </c>
      <c r="I2393" t="b">
        <f>COUNTIF(E:E,E2393)&gt;1</f>
        <v>0</v>
      </c>
    </row>
    <row r="2394" spans="1:9" x14ac:dyDescent="0.2">
      <c r="A2394" s="2" t="s">
        <v>10</v>
      </c>
      <c r="B2394" s="3" t="s">
        <v>2405</v>
      </c>
      <c r="C2394" s="4" t="s">
        <v>2377</v>
      </c>
      <c r="D2394" s="4" t="str">
        <f>VLOOKUP(B2394,'local electoral areas'!AM:AN,2,FALSE)</f>
        <v>Kells</v>
      </c>
      <c r="E2394" s="4">
        <v>11027</v>
      </c>
      <c r="F2394" s="5">
        <v>421</v>
      </c>
      <c r="G2394" t="b">
        <f>COUNTIF(B:B,B2394)&gt;1</f>
        <v>0</v>
      </c>
      <c r="I2394" t="b">
        <f>COUNTIF(E:E,E2394)&gt;1</f>
        <v>0</v>
      </c>
    </row>
    <row r="2395" spans="1:9" x14ac:dyDescent="0.2">
      <c r="A2395" s="2" t="s">
        <v>10</v>
      </c>
      <c r="B2395" s="3" t="s">
        <v>2406</v>
      </c>
      <c r="C2395" s="4" t="s">
        <v>2377</v>
      </c>
      <c r="D2395" s="4" t="str">
        <f>VLOOKUP(B2395,'local electoral areas'!AM:AN,2,FALSE)</f>
        <v>Ratoath</v>
      </c>
      <c r="E2395" s="4">
        <v>11007</v>
      </c>
      <c r="F2395" s="5">
        <v>1283</v>
      </c>
      <c r="G2395" t="b">
        <f>COUNTIF(B:B,B2395)&gt;1</f>
        <v>0</v>
      </c>
      <c r="I2395" t="b">
        <f>COUNTIF(E:E,E2395)&gt;1</f>
        <v>0</v>
      </c>
    </row>
    <row r="2396" spans="1:9" x14ac:dyDescent="0.2">
      <c r="A2396" s="2" t="s">
        <v>10</v>
      </c>
      <c r="B2396" s="3" t="s">
        <v>2407</v>
      </c>
      <c r="C2396" s="4" t="s">
        <v>2377</v>
      </c>
      <c r="D2396" s="4" t="str">
        <f>VLOOKUP(B2396,'local electoral areas'!AM:AN,2,FALSE)</f>
        <v>Kells</v>
      </c>
      <c r="E2396" s="4">
        <v>11053</v>
      </c>
      <c r="F2396" s="5">
        <v>1987</v>
      </c>
      <c r="G2396" t="b">
        <f>COUNTIF(B:B,B2396)&gt;1</f>
        <v>0</v>
      </c>
      <c r="I2396" t="b">
        <f>COUNTIF(E:E,E2396)&gt;1</f>
        <v>0</v>
      </c>
    </row>
    <row r="2397" spans="1:9" x14ac:dyDescent="0.2">
      <c r="A2397" s="2" t="s">
        <v>10</v>
      </c>
      <c r="B2397" s="3" t="s">
        <v>1853</v>
      </c>
      <c r="C2397" s="4" t="s">
        <v>2377</v>
      </c>
      <c r="D2397" s="4" t="str">
        <f>VLOOKUP(B2397,'local electoral areas'!AM:AN,2,FALSE)</f>
        <v>Ashbourne</v>
      </c>
      <c r="E2397" s="4">
        <v>11008</v>
      </c>
      <c r="F2397" s="5">
        <v>14119</v>
      </c>
      <c r="G2397" t="b">
        <f>COUNTIF(B:B,B2397)&gt;1</f>
        <v>1</v>
      </c>
      <c r="I2397" t="b">
        <f>COUNTIF(E:E,E2397)&gt;1</f>
        <v>0</v>
      </c>
    </row>
    <row r="2398" spans="1:9" x14ac:dyDescent="0.2">
      <c r="A2398" s="2" t="s">
        <v>10</v>
      </c>
      <c r="B2398" s="3" t="s">
        <v>2408</v>
      </c>
      <c r="C2398" s="4" t="s">
        <v>2377</v>
      </c>
      <c r="D2398" s="4" t="str">
        <f>VLOOKUP(B2398,'local electoral areas'!AM:AN,2,FALSE)</f>
        <v>Kells</v>
      </c>
      <c r="E2398" s="4">
        <v>11004</v>
      </c>
      <c r="F2398" s="5">
        <v>1384</v>
      </c>
      <c r="G2398" t="b">
        <f>COUNTIF(B:B,B2398)&gt;1</f>
        <v>0</v>
      </c>
      <c r="I2398" t="b">
        <f>COUNTIF(E:E,E2398)&gt;1</f>
        <v>0</v>
      </c>
    </row>
    <row r="2399" spans="1:9" x14ac:dyDescent="0.2">
      <c r="A2399" s="2" t="s">
        <v>10</v>
      </c>
      <c r="B2399" s="3" t="s">
        <v>2409</v>
      </c>
      <c r="C2399" s="4" t="s">
        <v>2377</v>
      </c>
      <c r="D2399" s="4" t="str">
        <f>VLOOKUP(B2399,'local electoral areas'!AM:AN,2,FALSE)</f>
        <v>Laytown-Bettystown</v>
      </c>
      <c r="E2399" s="4">
        <v>11044</v>
      </c>
      <c r="F2399" s="5">
        <v>6202</v>
      </c>
      <c r="G2399" t="b">
        <f>COUNTIF(B:B,B2399)&gt;1</f>
        <v>0</v>
      </c>
      <c r="I2399" t="b">
        <f>COUNTIF(E:E,E2399)&gt;1</f>
        <v>0</v>
      </c>
    </row>
    <row r="2400" spans="1:9" x14ac:dyDescent="0.2">
      <c r="A2400" s="2" t="s">
        <v>10</v>
      </c>
      <c r="B2400" s="3" t="s">
        <v>2410</v>
      </c>
      <c r="C2400" s="4" t="s">
        <v>2377</v>
      </c>
      <c r="D2400" s="4" t="str">
        <f>VLOOKUP(B2400,'local electoral areas'!AM:AN,2,FALSE)</f>
        <v>Ratoath</v>
      </c>
      <c r="E2400" s="4">
        <v>11009</v>
      </c>
      <c r="F2400" s="5">
        <v>10639</v>
      </c>
      <c r="G2400" t="b">
        <f>COUNTIF(B:B,B2400)&gt;1</f>
        <v>0</v>
      </c>
      <c r="I2400" t="b">
        <f>COUNTIF(E:E,E2400)&gt;1</f>
        <v>0</v>
      </c>
    </row>
    <row r="2401" spans="1:9" x14ac:dyDescent="0.2">
      <c r="A2401" s="2" t="s">
        <v>10</v>
      </c>
      <c r="B2401" s="3" t="s">
        <v>2411</v>
      </c>
      <c r="C2401" s="4" t="s">
        <v>2377</v>
      </c>
      <c r="D2401" s="4" t="str">
        <f>VLOOKUP(B2401,'local electoral areas'!AM:AN,2,FALSE)</f>
        <v>Ratoath</v>
      </c>
      <c r="E2401" s="4">
        <v>11010</v>
      </c>
      <c r="F2401" s="5">
        <v>8542</v>
      </c>
      <c r="G2401" t="b">
        <f>COUNTIF(B:B,B2401)&gt;1</f>
        <v>0</v>
      </c>
      <c r="I2401" t="b">
        <f>COUNTIF(E:E,E2401)&gt;1</f>
        <v>0</v>
      </c>
    </row>
    <row r="2402" spans="1:9" x14ac:dyDescent="0.2">
      <c r="A2402" s="2" t="s">
        <v>10</v>
      </c>
      <c r="B2402" s="3" t="s">
        <v>2412</v>
      </c>
      <c r="C2402" s="4" t="s">
        <v>2377</v>
      </c>
      <c r="D2402" s="4" t="str">
        <f>VLOOKUP(B2402,'local electoral areas'!AM:AN,2,FALSE)</f>
        <v>Trim</v>
      </c>
      <c r="E2402" s="4">
        <v>11077</v>
      </c>
      <c r="F2402" s="5">
        <v>1054</v>
      </c>
      <c r="G2402" t="b">
        <f>COUNTIF(B:B,B2402)&gt;1</f>
        <v>0</v>
      </c>
      <c r="I2402" t="b">
        <f>COUNTIF(E:E,E2402)&gt;1</f>
        <v>0</v>
      </c>
    </row>
    <row r="2403" spans="1:9" x14ac:dyDescent="0.2">
      <c r="A2403" s="2" t="s">
        <v>10</v>
      </c>
      <c r="B2403" s="3" t="s">
        <v>2413</v>
      </c>
      <c r="C2403" s="4" t="s">
        <v>2377</v>
      </c>
      <c r="D2403" s="4" t="str">
        <f>VLOOKUP(B2403,'local electoral areas'!AM:AN,2,FALSE)</f>
        <v>Trim</v>
      </c>
      <c r="E2403" s="4">
        <v>11078</v>
      </c>
      <c r="F2403" s="5">
        <v>815</v>
      </c>
      <c r="G2403" t="b">
        <f>COUNTIF(B:B,B2403)&gt;1</f>
        <v>0</v>
      </c>
      <c r="I2403" t="b">
        <f>COUNTIF(E:E,E2403)&gt;1</f>
        <v>0</v>
      </c>
    </row>
    <row r="2404" spans="1:9" x14ac:dyDescent="0.2">
      <c r="A2404" s="2" t="s">
        <v>10</v>
      </c>
      <c r="B2404" s="3" t="s">
        <v>2414</v>
      </c>
      <c r="C2404" s="4" t="s">
        <v>2377</v>
      </c>
      <c r="D2404" s="4" t="str">
        <f>VLOOKUP(B2404,'local electoral areas'!AM:AN,2,FALSE)</f>
        <v>Kells</v>
      </c>
      <c r="E2404" s="4">
        <v>11028</v>
      </c>
      <c r="F2404" s="5">
        <v>461</v>
      </c>
      <c r="G2404" t="b">
        <f>COUNTIF(B:B,B2404)&gt;1</f>
        <v>0</v>
      </c>
      <c r="I2404" t="b">
        <f>COUNTIF(E:E,E2404)&gt;1</f>
        <v>0</v>
      </c>
    </row>
    <row r="2405" spans="1:9" x14ac:dyDescent="0.2">
      <c r="A2405" s="2" t="s">
        <v>10</v>
      </c>
      <c r="B2405" s="3" t="s">
        <v>2415</v>
      </c>
      <c r="C2405" s="4" t="s">
        <v>2377</v>
      </c>
      <c r="D2405" s="4" t="str">
        <f>VLOOKUP(B2405,'local electoral areas'!AM:AN,2,FALSE)</f>
        <v>Laytown-Bettystown</v>
      </c>
      <c r="E2405" s="4">
        <v>11005</v>
      </c>
      <c r="F2405" s="5">
        <v>690</v>
      </c>
      <c r="G2405" t="b">
        <f>COUNTIF(B:B,B2405)&gt;1</f>
        <v>0</v>
      </c>
      <c r="I2405" t="b">
        <f>COUNTIF(E:E,E2405)&gt;1</f>
        <v>0</v>
      </c>
    </row>
    <row r="2406" spans="1:9" x14ac:dyDescent="0.2">
      <c r="A2406" s="2" t="s">
        <v>10</v>
      </c>
      <c r="B2406" s="3" t="s">
        <v>2416</v>
      </c>
      <c r="C2406" s="4" t="s">
        <v>2377</v>
      </c>
      <c r="D2406" s="4" t="str">
        <f>VLOOKUP(B2406,'local electoral areas'!AM:AN,2,FALSE)</f>
        <v>Kells</v>
      </c>
      <c r="E2406" s="4">
        <v>11079</v>
      </c>
      <c r="F2406" s="5">
        <v>1278</v>
      </c>
      <c r="G2406" t="b">
        <f>COUNTIF(B:B,B2406)&gt;1</f>
        <v>0</v>
      </c>
      <c r="I2406" t="b">
        <f>COUNTIF(E:E,E2406)&gt;1</f>
        <v>0</v>
      </c>
    </row>
    <row r="2407" spans="1:9" x14ac:dyDescent="0.2">
      <c r="A2407" s="2" t="s">
        <v>10</v>
      </c>
      <c r="B2407" s="50" t="s">
        <v>2417</v>
      </c>
      <c r="C2407" s="4" t="s">
        <v>2377</v>
      </c>
      <c r="D2407" s="4" t="str">
        <f>VLOOKUP(B2407,'local electoral areas'!AM:AN,2,FALSE)</f>
        <v>Trim</v>
      </c>
      <c r="E2407" s="4">
        <v>11080</v>
      </c>
      <c r="F2407" s="5">
        <v>580</v>
      </c>
      <c r="G2407" t="b">
        <f>COUNTIF(B:B,B2407)&gt;1</f>
        <v>0</v>
      </c>
      <c r="I2407" t="b">
        <f>COUNTIF(E:E,E2407)&gt;1</f>
        <v>0</v>
      </c>
    </row>
    <row r="2408" spans="1:9" x14ac:dyDescent="0.2">
      <c r="A2408" s="2" t="s">
        <v>10</v>
      </c>
      <c r="B2408" s="3" t="s">
        <v>2418</v>
      </c>
      <c r="C2408" s="4" t="s">
        <v>2377</v>
      </c>
      <c r="D2408" s="4" t="str">
        <f>VLOOKUP(B2408,'local electoral areas'!AM:AN,2,FALSE)</f>
        <v>Trim</v>
      </c>
      <c r="E2408" s="4">
        <v>11081</v>
      </c>
      <c r="F2408" s="5">
        <v>4879</v>
      </c>
      <c r="G2408" t="b">
        <f>COUNTIF(B:B,B2408)&gt;1</f>
        <v>0</v>
      </c>
      <c r="I2408" t="b">
        <f>COUNTIF(E:E,E2408)&gt;1</f>
        <v>0</v>
      </c>
    </row>
    <row r="2409" spans="1:9" x14ac:dyDescent="0.2">
      <c r="A2409" s="2" t="s">
        <v>10</v>
      </c>
      <c r="B2409" s="3" t="s">
        <v>2419</v>
      </c>
      <c r="C2409" s="4" t="s">
        <v>2377</v>
      </c>
      <c r="D2409" s="4" t="str">
        <f>VLOOKUP(B2409,'local electoral areas'!AM:AN,2,FALSE)</f>
        <v>Ashbourne</v>
      </c>
      <c r="E2409" s="4">
        <v>11054</v>
      </c>
      <c r="F2409" s="5">
        <v>2252</v>
      </c>
      <c r="G2409" t="b">
        <f>COUNTIF(B:B,B2409)&gt;1</f>
        <v>0</v>
      </c>
      <c r="I2409" t="b">
        <f>COUNTIF(E:E,E2409)&gt;1</f>
        <v>0</v>
      </c>
    </row>
    <row r="2410" spans="1:9" x14ac:dyDescent="0.2">
      <c r="A2410" s="2" t="s">
        <v>10</v>
      </c>
      <c r="B2410" s="3" t="s">
        <v>2420</v>
      </c>
      <c r="C2410" s="4" t="s">
        <v>2377</v>
      </c>
      <c r="D2410" s="4" t="str">
        <f>VLOOKUP(B2410,'local electoral areas'!AM:AN,2,FALSE)</f>
        <v>Ashbourne</v>
      </c>
      <c r="E2410" s="4">
        <v>11011</v>
      </c>
      <c r="F2410" s="5">
        <v>4039</v>
      </c>
      <c r="G2410" t="b">
        <f>COUNTIF(B:B,B2410)&gt;1</f>
        <v>0</v>
      </c>
      <c r="I2410" t="b">
        <f>COUNTIF(E:E,E2410)&gt;1</f>
        <v>0</v>
      </c>
    </row>
    <row r="2411" spans="1:9" x14ac:dyDescent="0.2">
      <c r="A2411" s="2" t="s">
        <v>10</v>
      </c>
      <c r="B2411" s="3" t="s">
        <v>2421</v>
      </c>
      <c r="C2411" s="4" t="s">
        <v>2377</v>
      </c>
      <c r="D2411" s="4" t="str">
        <f>VLOOKUP(B2411,'local electoral areas'!AM:AN,2,FALSE)</f>
        <v>Trim</v>
      </c>
      <c r="E2411" s="4">
        <v>11083</v>
      </c>
      <c r="F2411" s="5">
        <v>421</v>
      </c>
      <c r="G2411" t="b">
        <f>COUNTIF(B:B,B2411)&gt;1</f>
        <v>1</v>
      </c>
      <c r="I2411" t="b">
        <f>COUNTIF(E:E,E2411)&gt;1</f>
        <v>0</v>
      </c>
    </row>
    <row r="2412" spans="1:9" x14ac:dyDescent="0.2">
      <c r="A2412" s="2" t="s">
        <v>10</v>
      </c>
      <c r="B2412" s="34" t="s">
        <v>2422</v>
      </c>
      <c r="C2412" s="4" t="s">
        <v>2377</v>
      </c>
      <c r="D2412" s="4" t="str">
        <f>VLOOKUP(B2412,'local electoral areas'!AM:AN,2,FALSE)</f>
        <v>Trim</v>
      </c>
      <c r="E2412" s="4">
        <v>11084</v>
      </c>
      <c r="F2412" s="5">
        <v>1366</v>
      </c>
      <c r="G2412" t="b">
        <f>COUNTIF(B:B,B2412)&gt;1</f>
        <v>0</v>
      </c>
      <c r="I2412" t="b">
        <f>COUNTIF(E:E,E2412)&gt;1</f>
        <v>0</v>
      </c>
    </row>
    <row r="2413" spans="1:9" x14ac:dyDescent="0.2">
      <c r="A2413" s="2" t="s">
        <v>10</v>
      </c>
      <c r="B2413" s="3" t="s">
        <v>2423</v>
      </c>
      <c r="C2413" s="4" t="s">
        <v>2377</v>
      </c>
      <c r="D2413" s="4" t="str">
        <f>VLOOKUP(B2413,'local electoral areas'!AM:AN,2,FALSE)</f>
        <v>Trim</v>
      </c>
      <c r="E2413" s="4">
        <v>11085</v>
      </c>
      <c r="F2413" s="5">
        <v>2294</v>
      </c>
      <c r="G2413" t="b">
        <f>COUNTIF(B:B,B2413)&gt;1</f>
        <v>0</v>
      </c>
      <c r="I2413" t="b">
        <f>COUNTIF(E:E,E2413)&gt;1</f>
        <v>0</v>
      </c>
    </row>
    <row r="2414" spans="1:9" x14ac:dyDescent="0.2">
      <c r="A2414" s="2" t="s">
        <v>10</v>
      </c>
      <c r="B2414" s="3" t="s">
        <v>2424</v>
      </c>
      <c r="C2414" s="4" t="s">
        <v>2377</v>
      </c>
      <c r="D2414" s="4" t="str">
        <f>VLOOKUP(B2414,'local electoral areas'!AM:AN,2,FALSE)</f>
        <v>Kells</v>
      </c>
      <c r="E2414" s="4">
        <v>11063</v>
      </c>
      <c r="F2414" s="5">
        <v>324</v>
      </c>
      <c r="G2414" t="b">
        <f>COUNTIF(B:B,B2414)&gt;1</f>
        <v>0</v>
      </c>
      <c r="I2414" t="b">
        <f>COUNTIF(E:E,E2414)&gt;1</f>
        <v>0</v>
      </c>
    </row>
    <row r="2415" spans="1:9" x14ac:dyDescent="0.2">
      <c r="A2415" s="2" t="s">
        <v>10</v>
      </c>
      <c r="B2415" s="3" t="s">
        <v>2425</v>
      </c>
      <c r="C2415" s="4" t="s">
        <v>2377</v>
      </c>
      <c r="D2415" s="4" t="str">
        <f>VLOOKUP(B2415,'local electoral areas'!AM:AN,2,FALSE)</f>
        <v>Laytown-Bettystown</v>
      </c>
      <c r="E2415" s="4">
        <v>11006</v>
      </c>
      <c r="F2415" s="5">
        <v>1306</v>
      </c>
      <c r="G2415" t="b">
        <f>COUNTIF(B:B,B2415)&gt;1</f>
        <v>0</v>
      </c>
      <c r="I2415" t="b">
        <f>COUNTIF(E:E,E2415)&gt;1</f>
        <v>0</v>
      </c>
    </row>
    <row r="2416" spans="1:9" x14ac:dyDescent="0.2">
      <c r="A2416" s="2" t="s">
        <v>10</v>
      </c>
      <c r="B2416" s="3" t="s">
        <v>691</v>
      </c>
      <c r="C2416" s="4" t="s">
        <v>2377</v>
      </c>
      <c r="D2416" s="4" t="str">
        <f>VLOOKUP(B2416,'local electoral areas'!AM:AN,2,FALSE)</f>
        <v>Kells</v>
      </c>
      <c r="E2416" s="4">
        <v>11064</v>
      </c>
      <c r="F2416" s="5">
        <v>429</v>
      </c>
      <c r="G2416" t="b">
        <f>COUNTIF(B:B,B2416)&gt;1</f>
        <v>1</v>
      </c>
      <c r="I2416" t="b">
        <f>COUNTIF(E:E,E2416)&gt;1</f>
        <v>0</v>
      </c>
    </row>
    <row r="2417" spans="1:9" x14ac:dyDescent="0.2">
      <c r="A2417" s="2" t="s">
        <v>10</v>
      </c>
      <c r="B2417" s="3" t="s">
        <v>1445</v>
      </c>
      <c r="C2417" s="4" t="s">
        <v>2377</v>
      </c>
      <c r="D2417" s="4" t="str">
        <f>VLOOKUP(B2417,'local electoral areas'!AM:AN,2,FALSE)</f>
        <v>Ratoath</v>
      </c>
      <c r="E2417" s="4">
        <v>11012</v>
      </c>
      <c r="F2417" s="5">
        <v>1305</v>
      </c>
      <c r="G2417" t="b">
        <f>COUNTIF(B:B,B2417)&gt;1</f>
        <v>1</v>
      </c>
      <c r="I2417" t="b">
        <f>COUNTIF(E:E,E2417)&gt;1</f>
        <v>0</v>
      </c>
    </row>
    <row r="2418" spans="1:9" x14ac:dyDescent="0.2">
      <c r="A2418" s="2" t="s">
        <v>10</v>
      </c>
      <c r="B2418" s="3" t="s">
        <v>2426</v>
      </c>
      <c r="C2418" s="4" t="s">
        <v>2377</v>
      </c>
      <c r="D2418" s="4" t="str">
        <f>VLOOKUP(B2418,'local electoral areas'!AM:AN,2,FALSE)</f>
        <v>Trim</v>
      </c>
      <c r="E2418" s="4">
        <v>11086</v>
      </c>
      <c r="F2418" s="5">
        <v>604</v>
      </c>
      <c r="G2418" t="b">
        <f>COUNTIF(B:B,B2418)&gt;1</f>
        <v>1</v>
      </c>
      <c r="I2418" t="b">
        <f>COUNTIF(E:E,E2418)&gt;1</f>
        <v>0</v>
      </c>
    </row>
    <row r="2419" spans="1:9" x14ac:dyDescent="0.2">
      <c r="A2419" s="2" t="s">
        <v>10</v>
      </c>
      <c r="B2419" s="3" t="s">
        <v>2427</v>
      </c>
      <c r="C2419" s="4" t="s">
        <v>2377</v>
      </c>
      <c r="D2419" s="4" t="str">
        <f>VLOOKUP(B2419,'local electoral areas'!AM:AN,2,FALSE)</f>
        <v>Ratoath</v>
      </c>
      <c r="E2419" s="4">
        <v>11013</v>
      </c>
      <c r="F2419" s="5">
        <v>1842</v>
      </c>
      <c r="G2419" t="b">
        <f>COUNTIF(B:B,B2419)&gt;1</f>
        <v>0</v>
      </c>
      <c r="I2419" t="b">
        <f>COUNTIF(E:E,E2419)&gt;1</f>
        <v>0</v>
      </c>
    </row>
    <row r="2420" spans="1:9" x14ac:dyDescent="0.2">
      <c r="A2420" s="2" t="s">
        <v>10</v>
      </c>
      <c r="B2420" s="3" t="s">
        <v>2428</v>
      </c>
      <c r="C2420" s="4" t="s">
        <v>2377</v>
      </c>
      <c r="D2420" s="4" t="str">
        <f>VLOOKUP(B2420,'local electoral areas'!AM:AN,2,FALSE)</f>
        <v>Ratoath</v>
      </c>
      <c r="E2420" s="4">
        <v>11014</v>
      </c>
      <c r="F2420" s="5">
        <v>1907</v>
      </c>
      <c r="G2420" t="b">
        <f>COUNTIF(B:B,B2420)&gt;1</f>
        <v>1</v>
      </c>
      <c r="I2420" t="b">
        <f>COUNTIF(E:E,E2420)&gt;1</f>
        <v>0</v>
      </c>
    </row>
    <row r="2421" spans="1:9" x14ac:dyDescent="0.2">
      <c r="A2421" s="2" t="s">
        <v>10</v>
      </c>
      <c r="B2421" s="3" t="s">
        <v>2429</v>
      </c>
      <c r="C2421" s="4" t="s">
        <v>2377</v>
      </c>
      <c r="D2421" s="4" t="str">
        <f>VLOOKUP(B2421,'local electoral areas'!AM:AN,2,FALSE)</f>
        <v>Kells</v>
      </c>
      <c r="E2421" s="4">
        <v>11030</v>
      </c>
      <c r="F2421" s="5">
        <v>443</v>
      </c>
      <c r="G2421" t="b">
        <f>COUNTIF(B:B,B2421)&gt;1</f>
        <v>0</v>
      </c>
      <c r="I2421" t="b">
        <f>COUNTIF(E:E,E2421)&gt;1</f>
        <v>0</v>
      </c>
    </row>
    <row r="2422" spans="1:9" x14ac:dyDescent="0.2">
      <c r="A2422" s="2" t="s">
        <v>10</v>
      </c>
      <c r="B2422" s="3" t="s">
        <v>2430</v>
      </c>
      <c r="C2422" s="4" t="s">
        <v>2377</v>
      </c>
      <c r="D2422" s="4" t="str">
        <f>VLOOKUP(B2422,'local electoral areas'!AM:AN,2,FALSE)</f>
        <v>Kells</v>
      </c>
      <c r="E2422" s="4">
        <v>11065</v>
      </c>
      <c r="F2422" s="5">
        <v>216</v>
      </c>
      <c r="G2422" t="b">
        <f>COUNTIF(B:B,B2422)&gt;1</f>
        <v>0</v>
      </c>
      <c r="I2422" t="b">
        <f>COUNTIF(E:E,E2422)&gt;1</f>
        <v>0</v>
      </c>
    </row>
    <row r="2423" spans="1:9" x14ac:dyDescent="0.2">
      <c r="A2423" s="2" t="s">
        <v>10</v>
      </c>
      <c r="B2423" s="3" t="s">
        <v>2431</v>
      </c>
      <c r="C2423" s="4" t="s">
        <v>2377</v>
      </c>
      <c r="D2423" s="4" t="str">
        <f>VLOOKUP(B2423,'local electoral areas'!AM:AN,2,FALSE)</f>
        <v>Trim</v>
      </c>
      <c r="E2423" s="4">
        <v>11087</v>
      </c>
      <c r="F2423" s="5">
        <v>695</v>
      </c>
      <c r="G2423" t="b">
        <f>COUNTIF(B:B,B2423)&gt;1</f>
        <v>0</v>
      </c>
      <c r="I2423" t="b">
        <f>COUNTIF(E:E,E2423)&gt;1</f>
        <v>0</v>
      </c>
    </row>
    <row r="2424" spans="1:9" x14ac:dyDescent="0.2">
      <c r="A2424" s="2" t="s">
        <v>10</v>
      </c>
      <c r="B2424" s="3" t="s">
        <v>2432</v>
      </c>
      <c r="C2424" s="4" t="s">
        <v>2377</v>
      </c>
      <c r="D2424" s="4" t="str">
        <f>VLOOKUP(B2424,'local electoral areas'!AM:AN,2,FALSE)</f>
        <v>Kells</v>
      </c>
      <c r="E2424" s="4">
        <v>11031</v>
      </c>
      <c r="F2424" s="5">
        <v>503</v>
      </c>
      <c r="G2424" t="b">
        <f>COUNTIF(B:B,B2424)&gt;1</f>
        <v>0</v>
      </c>
      <c r="I2424" t="b">
        <f>COUNTIF(E:E,E2424)&gt;1</f>
        <v>0</v>
      </c>
    </row>
    <row r="2425" spans="1:9" x14ac:dyDescent="0.2">
      <c r="A2425" s="2" t="s">
        <v>10</v>
      </c>
      <c r="B2425" s="3" t="s">
        <v>2433</v>
      </c>
      <c r="C2425" s="4" t="s">
        <v>2377</v>
      </c>
      <c r="D2425" s="4" t="str">
        <f>VLOOKUP(B2425,'local electoral areas'!AM:AN,2,FALSE)</f>
        <v>Kells</v>
      </c>
      <c r="E2425" s="4">
        <v>11032</v>
      </c>
      <c r="F2425" s="5">
        <v>485</v>
      </c>
      <c r="G2425" t="b">
        <f>COUNTIF(B:B,B2425)&gt;1</f>
        <v>0</v>
      </c>
      <c r="I2425" t="b">
        <f>COUNTIF(E:E,E2425)&gt;1</f>
        <v>0</v>
      </c>
    </row>
    <row r="2426" spans="1:9" x14ac:dyDescent="0.2">
      <c r="A2426" s="2" t="s">
        <v>10</v>
      </c>
      <c r="B2426" s="3" t="s">
        <v>2434</v>
      </c>
      <c r="C2426" s="4" t="s">
        <v>2377</v>
      </c>
      <c r="D2426" s="4" t="str">
        <f>VLOOKUP(B2426,'local electoral areas'!AM:AN,2,FALSE)</f>
        <v>Kells</v>
      </c>
      <c r="E2426" s="4">
        <v>11033</v>
      </c>
      <c r="F2426" s="5">
        <v>793</v>
      </c>
      <c r="G2426" t="b">
        <f>COUNTIF(B:B,B2426)&gt;1</f>
        <v>0</v>
      </c>
      <c r="I2426" t="b">
        <f>COUNTIF(E:E,E2426)&gt;1</f>
        <v>0</v>
      </c>
    </row>
    <row r="2427" spans="1:9" x14ac:dyDescent="0.2">
      <c r="A2427" s="2" t="s">
        <v>10</v>
      </c>
      <c r="B2427" s="3" t="s">
        <v>2435</v>
      </c>
      <c r="C2427" s="4" t="s">
        <v>2377</v>
      </c>
      <c r="D2427" s="4" t="str">
        <f>VLOOKUP(B2427,'local electoral areas'!AM:AN,2,FALSE)</f>
        <v>Laytown-Bettystown</v>
      </c>
      <c r="E2427" s="4">
        <v>11046</v>
      </c>
      <c r="F2427" s="5">
        <v>572</v>
      </c>
      <c r="G2427" t="b">
        <f>COUNTIF(B:B,B2427)&gt;1</f>
        <v>0</v>
      </c>
      <c r="I2427" t="b">
        <f>COUNTIF(E:E,E2427)&gt;1</f>
        <v>0</v>
      </c>
    </row>
    <row r="2428" spans="1:9" x14ac:dyDescent="0.2">
      <c r="A2428" s="2" t="s">
        <v>10</v>
      </c>
      <c r="B2428" s="3" t="s">
        <v>2436</v>
      </c>
      <c r="C2428" s="4" t="s">
        <v>2377</v>
      </c>
      <c r="D2428" s="4" t="str">
        <f>VLOOKUP(B2428,'local electoral areas'!AM:AN,2,FALSE)</f>
        <v>Kells</v>
      </c>
      <c r="E2428" s="4">
        <v>11066</v>
      </c>
      <c r="F2428" s="5">
        <v>423</v>
      </c>
      <c r="G2428" t="b">
        <f>COUNTIF(B:B,B2428)&gt;1</f>
        <v>0</v>
      </c>
      <c r="I2428" t="b">
        <f>COUNTIF(E:E,E2428)&gt;1</f>
        <v>0</v>
      </c>
    </row>
    <row r="2429" spans="1:9" x14ac:dyDescent="0.2">
      <c r="A2429" s="2" t="s">
        <v>10</v>
      </c>
      <c r="B2429" s="3" t="s">
        <v>2437</v>
      </c>
      <c r="C2429" s="4" t="s">
        <v>2377</v>
      </c>
      <c r="D2429" s="4" t="str">
        <f>VLOOKUP(B2429,'local electoral areas'!AM:AN,2,FALSE)</f>
        <v>Kells</v>
      </c>
      <c r="E2429" s="4">
        <v>11035</v>
      </c>
      <c r="F2429" s="5">
        <v>662</v>
      </c>
      <c r="G2429" t="b">
        <f>COUNTIF(B:B,B2429)&gt;1</f>
        <v>0</v>
      </c>
      <c r="I2429" t="b">
        <f>COUNTIF(E:E,E2429)&gt;1</f>
        <v>0</v>
      </c>
    </row>
    <row r="2430" spans="1:9" x14ac:dyDescent="0.2">
      <c r="A2430" s="2" t="s">
        <v>10</v>
      </c>
      <c r="B2430" s="3" t="s">
        <v>2438</v>
      </c>
      <c r="C2430" s="4" t="s">
        <v>2377</v>
      </c>
      <c r="D2430" s="4" t="str">
        <f>VLOOKUP(B2430,'local electoral areas'!AM:AN,2,FALSE)</f>
        <v>Navan</v>
      </c>
      <c r="E2430" s="4">
        <v>11055</v>
      </c>
      <c r="F2430" s="5">
        <v>31768</v>
      </c>
      <c r="G2430" t="b">
        <f>COUNTIF(B:B,B2430)&gt;1</f>
        <v>0</v>
      </c>
      <c r="I2430" t="b">
        <f>COUNTIF(E:E,E2430)&gt;1</f>
        <v>0</v>
      </c>
    </row>
    <row r="2431" spans="1:9" x14ac:dyDescent="0.2">
      <c r="A2431" s="2" t="s">
        <v>10</v>
      </c>
      <c r="B2431" s="3" t="s">
        <v>2439</v>
      </c>
      <c r="C2431" s="4" t="s">
        <v>2377</v>
      </c>
      <c r="D2431" s="4" t="str">
        <f>VLOOKUP(B2431,'local electoral areas'!AM:AN,2,FALSE)</f>
        <v>Navan</v>
      </c>
      <c r="E2431" s="4">
        <v>11002</v>
      </c>
      <c r="F2431" s="5">
        <v>3720</v>
      </c>
      <c r="G2431" t="b">
        <f>COUNTIF(B:B,B2431)&gt;1</f>
        <v>0</v>
      </c>
      <c r="I2431" t="b">
        <f>COUNTIF(E:E,E2431)&gt;1</f>
        <v>0</v>
      </c>
    </row>
    <row r="2432" spans="1:9" x14ac:dyDescent="0.2">
      <c r="A2432" s="2" t="s">
        <v>10</v>
      </c>
      <c r="B2432" s="3" t="s">
        <v>1124</v>
      </c>
      <c r="C2432" s="4" t="s">
        <v>2377</v>
      </c>
      <c r="D2432" s="4" t="str">
        <f>VLOOKUP(B2432,'local electoral areas'!AM:AN,2,FALSE)</f>
        <v>Kells</v>
      </c>
      <c r="E2432" s="4">
        <v>11036</v>
      </c>
      <c r="F2432" s="5">
        <v>440</v>
      </c>
      <c r="G2432" t="b">
        <f>COUNTIF(B:B,B2432)&gt;1</f>
        <v>1</v>
      </c>
      <c r="I2432" t="b">
        <f>COUNTIF(E:E,E2432)&gt;1</f>
        <v>0</v>
      </c>
    </row>
    <row r="2433" spans="1:9" x14ac:dyDescent="0.2">
      <c r="A2433" s="2" t="s">
        <v>10</v>
      </c>
      <c r="B2433" s="3" t="s">
        <v>764</v>
      </c>
      <c r="C2433" s="4" t="s">
        <v>2377</v>
      </c>
      <c r="D2433" s="4" t="str">
        <f>VLOOKUP(B2433,'local electoral areas'!AM:AN,2,FALSE)</f>
        <v>Kells</v>
      </c>
      <c r="E2433" s="4">
        <v>11037</v>
      </c>
      <c r="F2433" s="5">
        <v>1023</v>
      </c>
      <c r="G2433" t="b">
        <f>COUNTIF(B:B,B2433)&gt;1</f>
        <v>1</v>
      </c>
      <c r="I2433" t="b">
        <f>COUNTIF(E:E,E2433)&gt;1</f>
        <v>0</v>
      </c>
    </row>
    <row r="2434" spans="1:9" x14ac:dyDescent="0.2">
      <c r="A2434" s="2" t="s">
        <v>10</v>
      </c>
      <c r="B2434" s="3" t="s">
        <v>2440</v>
      </c>
      <c r="C2434" s="4" t="s">
        <v>2377</v>
      </c>
      <c r="D2434" s="4" t="str">
        <f>VLOOKUP(B2434,'local electoral areas'!AM:AN,2,FALSE)</f>
        <v>Kells</v>
      </c>
      <c r="E2434" s="4">
        <v>11038</v>
      </c>
      <c r="F2434" s="5">
        <v>814</v>
      </c>
      <c r="G2434" t="b">
        <f>COUNTIF(B:B,B2434)&gt;1</f>
        <v>0</v>
      </c>
      <c r="I2434" t="b">
        <f>COUNTIF(E:E,E2434)&gt;1</f>
        <v>0</v>
      </c>
    </row>
    <row r="2435" spans="1:9" x14ac:dyDescent="0.2">
      <c r="A2435" s="2" t="s">
        <v>10</v>
      </c>
      <c r="B2435" s="3" t="s">
        <v>2441</v>
      </c>
      <c r="C2435" s="4" t="s">
        <v>2377</v>
      </c>
      <c r="D2435" s="4" t="str">
        <f>VLOOKUP(B2435,'local electoral areas'!AM:AN,2,FALSE)</f>
        <v>Kells</v>
      </c>
      <c r="E2435" s="4">
        <v>11067</v>
      </c>
      <c r="F2435" s="5">
        <v>2310</v>
      </c>
      <c r="G2435" t="b">
        <f>COUNTIF(B:B,B2435)&gt;1</f>
        <v>0</v>
      </c>
      <c r="I2435" t="b">
        <f>COUNTIF(E:E,E2435)&gt;1</f>
        <v>0</v>
      </c>
    </row>
    <row r="2436" spans="1:9" x14ac:dyDescent="0.2">
      <c r="A2436" s="2" t="s">
        <v>10</v>
      </c>
      <c r="B2436" s="3" t="s">
        <v>2442</v>
      </c>
      <c r="C2436" s="4" t="s">
        <v>2377</v>
      </c>
      <c r="D2436" s="4" t="str">
        <f>VLOOKUP(B2436,'local electoral areas'!AM:AN,2,FALSE)</f>
        <v>Laytown-Bettystown</v>
      </c>
      <c r="E2436" s="4">
        <v>11056</v>
      </c>
      <c r="F2436" s="5">
        <v>1278</v>
      </c>
      <c r="G2436" t="b">
        <f>COUNTIF(B:B,B2436)&gt;1</f>
        <v>0</v>
      </c>
      <c r="I2436" t="b">
        <f>COUNTIF(E:E,E2436)&gt;1</f>
        <v>0</v>
      </c>
    </row>
    <row r="2437" spans="1:9" x14ac:dyDescent="0.2">
      <c r="A2437" s="2" t="s">
        <v>10</v>
      </c>
      <c r="B2437" s="3" t="s">
        <v>2443</v>
      </c>
      <c r="C2437" s="4" t="s">
        <v>2377</v>
      </c>
      <c r="D2437" s="4" t="str">
        <f>VLOOKUP(B2437,'local electoral areas'!AM:AN,2,FALSE)</f>
        <v>Trim</v>
      </c>
      <c r="E2437" s="4">
        <v>11088</v>
      </c>
      <c r="F2437" s="5">
        <v>514</v>
      </c>
      <c r="G2437" t="b">
        <f>COUNTIF(B:B,B2437)&gt;1</f>
        <v>0</v>
      </c>
      <c r="I2437" t="b">
        <f>COUNTIF(E:E,E2437)&gt;1</f>
        <v>0</v>
      </c>
    </row>
    <row r="2438" spans="1:9" x14ac:dyDescent="0.2">
      <c r="A2438" s="2" t="s">
        <v>10</v>
      </c>
      <c r="B2438" s="3" t="s">
        <v>2444</v>
      </c>
      <c r="C2438" s="4" t="s">
        <v>2377</v>
      </c>
      <c r="D2438" s="4" t="str">
        <f>VLOOKUP(B2438,'local electoral areas'!AM:AN,2,FALSE)</f>
        <v>Ashbourne</v>
      </c>
      <c r="E2438" s="4">
        <v>11015</v>
      </c>
      <c r="F2438" s="5">
        <v>1094</v>
      </c>
      <c r="G2438" t="b">
        <f>COUNTIF(B:B,B2438)&gt;1</f>
        <v>0</v>
      </c>
      <c r="I2438" t="b">
        <f>COUNTIF(E:E,E2438)&gt;1</f>
        <v>0</v>
      </c>
    </row>
    <row r="2439" spans="1:9" x14ac:dyDescent="0.2">
      <c r="A2439" s="2" t="s">
        <v>10</v>
      </c>
      <c r="B2439" s="3" t="s">
        <v>2445</v>
      </c>
      <c r="C2439" s="4" t="s">
        <v>2377</v>
      </c>
      <c r="D2439" s="4" t="str">
        <f>VLOOKUP(B2439,'local electoral areas'!AM:AN,2,FALSE)</f>
        <v>Kells</v>
      </c>
      <c r="E2439" s="4">
        <v>11057</v>
      </c>
      <c r="F2439" s="5">
        <v>702</v>
      </c>
      <c r="G2439" t="b">
        <f>COUNTIF(B:B,B2439)&gt;1</f>
        <v>0</v>
      </c>
      <c r="I2439" t="b">
        <f>COUNTIF(E:E,E2439)&gt;1</f>
        <v>0</v>
      </c>
    </row>
    <row r="2440" spans="1:9" x14ac:dyDescent="0.2">
      <c r="A2440" s="2" t="s">
        <v>10</v>
      </c>
      <c r="B2440" s="3" t="s">
        <v>2446</v>
      </c>
      <c r="C2440" s="4" t="s">
        <v>2377</v>
      </c>
      <c r="D2440" s="4" t="str">
        <f>VLOOKUP(B2440,'local electoral areas'!AM:AN,2,FALSE)</f>
        <v>Trim</v>
      </c>
      <c r="E2440" s="4">
        <v>11089</v>
      </c>
      <c r="F2440" s="5">
        <v>1661</v>
      </c>
      <c r="G2440" t="b">
        <f>COUNTIF(B:B,B2440)&gt;1</f>
        <v>0</v>
      </c>
      <c r="I2440" t="b">
        <f>COUNTIF(E:E,E2440)&gt;1</f>
        <v>0</v>
      </c>
    </row>
    <row r="2441" spans="1:9" x14ac:dyDescent="0.2">
      <c r="A2441" s="2" t="s">
        <v>10</v>
      </c>
      <c r="B2441" s="3" t="s">
        <v>2447</v>
      </c>
      <c r="C2441" s="4" t="s">
        <v>2377</v>
      </c>
      <c r="D2441" s="4" t="str">
        <f>VLOOKUP(B2441,'local electoral areas'!AM:AN,2,FALSE)</f>
        <v>Ratoath</v>
      </c>
      <c r="E2441" s="4">
        <v>11016</v>
      </c>
      <c r="F2441" s="5">
        <v>11843</v>
      </c>
      <c r="G2441" t="b">
        <f>COUNTIF(B:B,B2441)&gt;1</f>
        <v>0</v>
      </c>
      <c r="I2441" t="b">
        <f>COUNTIF(E:E,E2441)&gt;1</f>
        <v>0</v>
      </c>
    </row>
    <row r="2442" spans="1:9" x14ac:dyDescent="0.2">
      <c r="A2442" s="2" t="s">
        <v>10</v>
      </c>
      <c r="B2442" s="3" t="s">
        <v>2448</v>
      </c>
      <c r="C2442" s="4" t="s">
        <v>2377</v>
      </c>
      <c r="D2442" s="4" t="str">
        <f>VLOOKUP(B2442,'local electoral areas'!AM:AN,2,FALSE)</f>
        <v>Ratoath</v>
      </c>
      <c r="E2442" s="4">
        <v>11017</v>
      </c>
      <c r="F2442" s="5">
        <v>1874</v>
      </c>
      <c r="G2442" t="b">
        <f>COUNTIF(B:B,B2442)&gt;1</f>
        <v>0</v>
      </c>
      <c r="I2442" t="b">
        <f>COUNTIF(E:E,E2442)&gt;1</f>
        <v>0</v>
      </c>
    </row>
    <row r="2443" spans="1:9" x14ac:dyDescent="0.2">
      <c r="A2443" s="2" t="s">
        <v>10</v>
      </c>
      <c r="B2443" s="3" t="s">
        <v>2449</v>
      </c>
      <c r="C2443" s="4" t="s">
        <v>2377</v>
      </c>
      <c r="D2443" s="4" t="str">
        <f>VLOOKUP(B2443,'local electoral areas'!AM:AN,2,FALSE)</f>
        <v>Ashbourne</v>
      </c>
      <c r="E2443" s="4">
        <v>11018</v>
      </c>
      <c r="F2443" s="5">
        <v>1676</v>
      </c>
      <c r="G2443" t="b">
        <f>COUNTIF(B:B,B2443)&gt;1</f>
        <v>1</v>
      </c>
      <c r="I2443" t="b">
        <f>COUNTIF(E:E,E2443)&gt;1</f>
        <v>0</v>
      </c>
    </row>
    <row r="2444" spans="1:9" x14ac:dyDescent="0.2">
      <c r="A2444" s="2" t="s">
        <v>10</v>
      </c>
      <c r="B2444" s="3" t="s">
        <v>2450</v>
      </c>
      <c r="C2444" s="4" t="s">
        <v>2377</v>
      </c>
      <c r="D2444" s="4" t="str">
        <f>VLOOKUP(B2444,'local electoral areas'!AM:AN,2,FALSE)</f>
        <v>Laytown-Bettystown</v>
      </c>
      <c r="E2444" s="4">
        <v>11058</v>
      </c>
      <c r="F2444" s="5">
        <v>1925</v>
      </c>
      <c r="G2444" t="b">
        <f>COUNTIF(B:B,B2444)&gt;1</f>
        <v>0</v>
      </c>
      <c r="I2444" t="b">
        <f>COUNTIF(E:E,E2444)&gt;1</f>
        <v>0</v>
      </c>
    </row>
    <row r="2445" spans="1:9" x14ac:dyDescent="0.2">
      <c r="A2445" s="2" t="s">
        <v>10</v>
      </c>
      <c r="B2445" s="3" t="s">
        <v>2451</v>
      </c>
      <c r="C2445" s="4" t="s">
        <v>2377</v>
      </c>
      <c r="D2445" s="4" t="str">
        <f>VLOOKUP(B2445,'local electoral areas'!AM:AN,2,FALSE)</f>
        <v>Laytown-Bettystown</v>
      </c>
      <c r="E2445" s="4">
        <v>11059</v>
      </c>
      <c r="F2445" s="5">
        <v>753</v>
      </c>
      <c r="G2445" t="b">
        <f>COUNTIF(B:B,B2445)&gt;1</f>
        <v>0</v>
      </c>
      <c r="I2445" t="b">
        <f>COUNTIF(E:E,E2445)&gt;1</f>
        <v>0</v>
      </c>
    </row>
    <row r="2446" spans="1:9" x14ac:dyDescent="0.2">
      <c r="A2446" s="2" t="s">
        <v>10</v>
      </c>
      <c r="B2446" s="3" t="s">
        <v>2452</v>
      </c>
      <c r="C2446" s="4" t="s">
        <v>2377</v>
      </c>
      <c r="D2446" s="4" t="str">
        <f>VLOOKUP(B2446,'local electoral areas'!AM:AN,2,FALSE)</f>
        <v>Kells</v>
      </c>
      <c r="E2446" s="4">
        <v>11040</v>
      </c>
      <c r="F2446" s="5">
        <v>428</v>
      </c>
      <c r="G2446" t="b">
        <f>COUNTIF(B:B,B2446)&gt;1</f>
        <v>0</v>
      </c>
      <c r="I2446" t="b">
        <f>COUNTIF(E:E,E2446)&gt;1</f>
        <v>0</v>
      </c>
    </row>
    <row r="2447" spans="1:9" x14ac:dyDescent="0.2">
      <c r="A2447" s="2" t="s">
        <v>10</v>
      </c>
      <c r="B2447" s="3" t="s">
        <v>2453</v>
      </c>
      <c r="C2447" s="4" t="s">
        <v>2377</v>
      </c>
      <c r="D2447" s="4" t="str">
        <f>VLOOKUP(B2447,'local electoral areas'!AM:AN,2,FALSE)</f>
        <v>Ashbourne</v>
      </c>
      <c r="E2447" s="4">
        <v>11048</v>
      </c>
      <c r="F2447" s="5">
        <v>5489</v>
      </c>
      <c r="G2447" t="b">
        <f>COUNTIF(B:B,B2447)&gt;1</f>
        <v>0</v>
      </c>
      <c r="I2447" t="b">
        <f>COUNTIF(E:E,E2447)&gt;1</f>
        <v>0</v>
      </c>
    </row>
    <row r="2448" spans="1:9" x14ac:dyDescent="0.2">
      <c r="A2448" s="2" t="s">
        <v>10</v>
      </c>
      <c r="B2448" s="3" t="s">
        <v>2454</v>
      </c>
      <c r="C2448" s="4" t="s">
        <v>2377</v>
      </c>
      <c r="D2448" s="4" t="str">
        <f>VLOOKUP(B2448,'local electoral areas'!AM:AN,2,FALSE)</f>
        <v>Kells</v>
      </c>
      <c r="E2448" s="4">
        <v>11068</v>
      </c>
      <c r="F2448" s="5">
        <v>247</v>
      </c>
      <c r="G2448" t="b">
        <f>COUNTIF(B:B,B2448)&gt;1</f>
        <v>0</v>
      </c>
      <c r="I2448" t="b">
        <f>COUNTIF(E:E,E2448)&gt;1</f>
        <v>0</v>
      </c>
    </row>
    <row r="2449" spans="1:10" x14ac:dyDescent="0.2">
      <c r="A2449" s="2" t="s">
        <v>10</v>
      </c>
      <c r="B2449" s="3" t="s">
        <v>2455</v>
      </c>
      <c r="C2449" s="4" t="s">
        <v>2377</v>
      </c>
      <c r="D2449" s="4" t="str">
        <f>VLOOKUP(B2449,'local electoral areas'!AM:AN,2,FALSE)</f>
        <v>Trim</v>
      </c>
      <c r="E2449" s="4">
        <v>11091</v>
      </c>
      <c r="F2449" s="5">
        <v>1444</v>
      </c>
      <c r="G2449" t="b">
        <f>COUNTIF(B:B,B2449)&gt;1</f>
        <v>0</v>
      </c>
      <c r="I2449" t="b">
        <f>COUNTIF(E:E,E2449)&gt;1</f>
        <v>0</v>
      </c>
    </row>
    <row r="2450" spans="1:10" x14ac:dyDescent="0.2">
      <c r="A2450" s="2" t="s">
        <v>10</v>
      </c>
      <c r="B2450" s="3" t="s">
        <v>2456</v>
      </c>
      <c r="C2450" s="4" t="s">
        <v>2377</v>
      </c>
      <c r="D2450" s="4" t="str">
        <f>VLOOKUP(B2450,'local electoral areas'!AM:AN,2,FALSE)</f>
        <v>Kells</v>
      </c>
      <c r="E2450" s="4">
        <v>11041</v>
      </c>
      <c r="F2450" s="5">
        <v>992</v>
      </c>
      <c r="G2450" t="b">
        <f>COUNTIF(B:B,B2450)&gt;1</f>
        <v>0</v>
      </c>
      <c r="I2450" t="b">
        <f>COUNTIF(E:E,E2450)&gt;1</f>
        <v>0</v>
      </c>
    </row>
    <row r="2451" spans="1:10" x14ac:dyDescent="0.2">
      <c r="A2451" s="2" t="s">
        <v>10</v>
      </c>
      <c r="B2451" s="3" t="s">
        <v>2457</v>
      </c>
      <c r="C2451" s="4" t="s">
        <v>2377</v>
      </c>
      <c r="D2451" s="4" t="str">
        <f>VLOOKUP(B2451,'local electoral areas'!AM:AN,2,FALSE)</f>
        <v>Ashbourne</v>
      </c>
      <c r="E2451" s="4">
        <v>11060</v>
      </c>
      <c r="F2451" s="5">
        <v>1485</v>
      </c>
      <c r="G2451" t="b">
        <f>COUNTIF(B:B,B2451)&gt;1</f>
        <v>0</v>
      </c>
      <c r="I2451" t="b">
        <f>COUNTIF(E:E,E2451)&gt;1</f>
        <v>0</v>
      </c>
    </row>
    <row r="2452" spans="1:10" x14ac:dyDescent="0.2">
      <c r="A2452" s="2" t="s">
        <v>10</v>
      </c>
      <c r="B2452" s="3" t="s">
        <v>2458</v>
      </c>
      <c r="C2452" s="4" t="s">
        <v>2377</v>
      </c>
      <c r="D2452" s="4" t="str">
        <f>VLOOKUP(B2452,'local electoral areas'!AM:AN,2,FALSE)</f>
        <v>Trim</v>
      </c>
      <c r="E2452" s="4">
        <v>11092</v>
      </c>
      <c r="F2452" s="5">
        <v>9177</v>
      </c>
      <c r="G2452" t="b">
        <f>COUNTIF(B:B,B2452)&gt;1</f>
        <v>0</v>
      </c>
      <c r="I2452" t="b">
        <f>COUNTIF(E:E,E2452)&gt;1</f>
        <v>0</v>
      </c>
    </row>
    <row r="2453" spans="1:10" x14ac:dyDescent="0.2">
      <c r="A2453" s="2" t="s">
        <v>10</v>
      </c>
      <c r="B2453" s="3" t="s">
        <v>2459</v>
      </c>
      <c r="C2453" s="4" t="s">
        <v>2377</v>
      </c>
      <c r="D2453" s="4" t="str">
        <f>VLOOKUP(B2453,'local electoral areas'!AM:AN,2,FALSE)</f>
        <v>Trim</v>
      </c>
      <c r="E2453" s="4">
        <v>11003</v>
      </c>
      <c r="F2453" s="5">
        <v>1386</v>
      </c>
      <c r="G2453" t="b">
        <f>COUNTIF(B:B,B2453)&gt;1</f>
        <v>0</v>
      </c>
      <c r="I2453" t="b">
        <f>COUNTIF(E:E,E2453)&gt;1</f>
        <v>0</v>
      </c>
    </row>
    <row r="2454" spans="1:10" x14ac:dyDescent="0.2">
      <c r="A2454" s="2" t="s">
        <v>10</v>
      </c>
      <c r="B2454" s="3" t="s">
        <v>2460</v>
      </c>
      <c r="C2454" s="4" t="s">
        <v>2461</v>
      </c>
      <c r="D2454" s="4" t="str">
        <f>VLOOKUP(B2454,'local electoral areas'!AW:AX,2,FALSE)</f>
        <v>Ballybay – Clones</v>
      </c>
      <c r="E2454" s="4">
        <v>34034</v>
      </c>
      <c r="F2454" s="5">
        <v>319</v>
      </c>
      <c r="G2454" t="b">
        <f>COUNTIF(B:B,B2454)&gt;1</f>
        <v>0</v>
      </c>
      <c r="H2454" s="43" t="s">
        <v>159</v>
      </c>
      <c r="I2454" s="43" t="b">
        <f>COUNTIF(E:E,E2454)&gt;1</f>
        <v>0</v>
      </c>
      <c r="J2454" s="43" t="s">
        <v>159</v>
      </c>
    </row>
    <row r="2455" spans="1:10" x14ac:dyDescent="0.2">
      <c r="A2455" s="2" t="s">
        <v>10</v>
      </c>
      <c r="B2455" s="3" t="s">
        <v>2462</v>
      </c>
      <c r="C2455" s="4" t="s">
        <v>2461</v>
      </c>
      <c r="D2455" s="4" t="str">
        <f>VLOOKUP(B2455,'local electoral areas'!AW:AX,2,FALSE)</f>
        <v>Monaghan</v>
      </c>
      <c r="E2455" s="4">
        <v>34047</v>
      </c>
      <c r="F2455" s="5">
        <v>1267</v>
      </c>
      <c r="G2455" t="b">
        <f>COUNTIF(B:B,B2455)&gt;1</f>
        <v>0</v>
      </c>
      <c r="H2455" s="43" t="s">
        <v>159</v>
      </c>
      <c r="I2455" s="43" t="b">
        <f>COUNTIF(E:E,E2455)&gt;1</f>
        <v>0</v>
      </c>
      <c r="J2455" s="43" t="s">
        <v>159</v>
      </c>
    </row>
    <row r="2456" spans="1:10" x14ac:dyDescent="0.2">
      <c r="A2456" s="2" t="s">
        <v>10</v>
      </c>
      <c r="B2456" s="3" t="s">
        <v>2463</v>
      </c>
      <c r="C2456" s="4" t="s">
        <v>2461</v>
      </c>
      <c r="D2456" s="4" t="str">
        <f>VLOOKUP(B2456,'local electoral areas'!AW:AX,2,FALSE)</f>
        <v>Monaghan</v>
      </c>
      <c r="E2456" s="4">
        <v>34020</v>
      </c>
      <c r="F2456" s="5">
        <v>575</v>
      </c>
      <c r="G2456" t="b">
        <f>COUNTIF(B:B,B2456)&gt;1</f>
        <v>0</v>
      </c>
      <c r="H2456" s="43" t="s">
        <v>159</v>
      </c>
      <c r="I2456" s="43" t="b">
        <f>COUNTIF(E:E,E2456)&gt;1</f>
        <v>0</v>
      </c>
      <c r="J2456" s="43" t="s">
        <v>159</v>
      </c>
    </row>
    <row r="2457" spans="1:10" x14ac:dyDescent="0.2">
      <c r="A2457" s="2" t="s">
        <v>10</v>
      </c>
      <c r="B2457" s="3" t="s">
        <v>2464</v>
      </c>
      <c r="C2457" s="4" t="s">
        <v>2461</v>
      </c>
      <c r="D2457" s="4" t="str">
        <f>VLOOKUP(B2457,'local electoral areas'!AW:AX,2,FALSE)</f>
        <v>Ballybay – Clones</v>
      </c>
      <c r="E2457" s="4">
        <v>34035</v>
      </c>
      <c r="F2457" s="5">
        <v>385</v>
      </c>
      <c r="G2457" t="b">
        <f>COUNTIF(B:B,B2457)&gt;1</f>
        <v>0</v>
      </c>
      <c r="H2457" s="43" t="s">
        <v>159</v>
      </c>
      <c r="I2457" s="43" t="b">
        <f>COUNTIF(E:E,E2457)&gt;1</f>
        <v>0</v>
      </c>
      <c r="J2457" s="43" t="s">
        <v>159</v>
      </c>
    </row>
    <row r="2458" spans="1:10" x14ac:dyDescent="0.2">
      <c r="A2458" s="2" t="s">
        <v>10</v>
      </c>
      <c r="B2458" s="3" t="s">
        <v>2465</v>
      </c>
      <c r="C2458" s="4" t="s">
        <v>2461</v>
      </c>
      <c r="D2458" s="4" t="str">
        <f>VLOOKUP(B2458,'local electoral areas'!AW:AX,2,FALSE)</f>
        <v>Ballybay – Clones</v>
      </c>
      <c r="E2458" s="4">
        <v>34021</v>
      </c>
      <c r="F2458" s="5">
        <v>1587</v>
      </c>
      <c r="G2458" t="b">
        <f>COUNTIF(B:B,B2458)&gt;1</f>
        <v>0</v>
      </c>
      <c r="H2458" s="43" t="s">
        <v>159</v>
      </c>
      <c r="I2458" s="43" t="b">
        <f>COUNTIF(E:E,E2458)&gt;1</f>
        <v>0</v>
      </c>
      <c r="J2458" s="43" t="s">
        <v>159</v>
      </c>
    </row>
    <row r="2459" spans="1:10" x14ac:dyDescent="0.2">
      <c r="A2459" s="2" t="s">
        <v>10</v>
      </c>
      <c r="B2459" s="3" t="s">
        <v>2466</v>
      </c>
      <c r="C2459" s="4" t="s">
        <v>2461</v>
      </c>
      <c r="D2459" s="4" t="str">
        <f>VLOOKUP(B2459,'local electoral areas'!AW:AX,2,FALSE)</f>
        <v>Ballybay – Clones</v>
      </c>
      <c r="E2459" s="4">
        <v>34022</v>
      </c>
      <c r="F2459" s="5">
        <v>313</v>
      </c>
      <c r="G2459" t="b">
        <f>COUNTIF(B:B,B2459)&gt;1</f>
        <v>0</v>
      </c>
      <c r="H2459" s="43" t="s">
        <v>159</v>
      </c>
      <c r="I2459" s="43" t="b">
        <f>COUNTIF(E:E,E2459)&gt;1</f>
        <v>0</v>
      </c>
      <c r="J2459" s="43" t="s">
        <v>159</v>
      </c>
    </row>
    <row r="2460" spans="1:10" x14ac:dyDescent="0.2">
      <c r="A2460" s="2" t="s">
        <v>10</v>
      </c>
      <c r="B2460" s="3" t="s">
        <v>2467</v>
      </c>
      <c r="C2460" s="4" t="s">
        <v>2461</v>
      </c>
      <c r="D2460" s="4" t="str">
        <f>VLOOKUP(B2460,'local electoral areas'!AW:AX,2,FALSE)</f>
        <v>Carrickmacross – Castleblayney</v>
      </c>
      <c r="E2460" s="4">
        <v>34005</v>
      </c>
      <c r="F2460" s="5">
        <v>978</v>
      </c>
      <c r="G2460" t="b">
        <f>COUNTIF(B:B,B2460)&gt;1</f>
        <v>0</v>
      </c>
      <c r="H2460" s="43" t="s">
        <v>159</v>
      </c>
      <c r="I2460" s="43" t="b">
        <f>COUNTIF(E:E,E2460)&gt;1</f>
        <v>0</v>
      </c>
      <c r="J2460" s="43" t="s">
        <v>159</v>
      </c>
    </row>
    <row r="2461" spans="1:10" x14ac:dyDescent="0.2">
      <c r="A2461" s="2" t="s">
        <v>10</v>
      </c>
      <c r="B2461" s="3" t="s">
        <v>2468</v>
      </c>
      <c r="C2461" s="4" t="s">
        <v>2461</v>
      </c>
      <c r="D2461" s="4" t="str">
        <f>VLOOKUP(B2461,'local electoral areas'!AW:AX,2,FALSE)</f>
        <v>Monaghan</v>
      </c>
      <c r="E2461" s="4">
        <v>34048</v>
      </c>
      <c r="F2461" s="5">
        <v>1554</v>
      </c>
      <c r="G2461" t="b">
        <f>COUNTIF(B:B,B2461)&gt;1</f>
        <v>0</v>
      </c>
      <c r="H2461" s="43" t="s">
        <v>159</v>
      </c>
      <c r="I2461" s="43" t="b">
        <f>COUNTIF(E:E,E2461)&gt;1</f>
        <v>0</v>
      </c>
      <c r="J2461" s="43" t="s">
        <v>159</v>
      </c>
    </row>
    <row r="2462" spans="1:10" x14ac:dyDescent="0.2">
      <c r="A2462" s="2" t="s">
        <v>10</v>
      </c>
      <c r="B2462" s="3" t="s">
        <v>2469</v>
      </c>
      <c r="C2462" s="4" t="s">
        <v>2461</v>
      </c>
      <c r="D2462" s="4" t="str">
        <f>VLOOKUP(B2462,'local electoral areas'!AW:AX,2,FALSE)</f>
        <v>Ballybay – Clones</v>
      </c>
      <c r="E2462" s="4">
        <v>34023</v>
      </c>
      <c r="F2462" s="5">
        <v>271</v>
      </c>
      <c r="G2462" t="b">
        <f>COUNTIF(B:B,B2462)&gt;1</f>
        <v>0</v>
      </c>
      <c r="H2462" s="43" t="s">
        <v>159</v>
      </c>
      <c r="I2462" s="43" t="b">
        <f>COUNTIF(E:E,E2462)&gt;1</f>
        <v>0</v>
      </c>
      <c r="J2462" s="43" t="s">
        <v>159</v>
      </c>
    </row>
    <row r="2463" spans="1:10" x14ac:dyDescent="0.2">
      <c r="A2463" s="2" t="s">
        <v>10</v>
      </c>
      <c r="B2463" s="3" t="s">
        <v>2470</v>
      </c>
      <c r="C2463" s="4" t="s">
        <v>2461</v>
      </c>
      <c r="D2463" s="4" t="str">
        <f>VLOOKUP(B2463,'local electoral areas'!AW:AX,2,FALSE)</f>
        <v>Carrickmacross – Castleblayney</v>
      </c>
      <c r="E2463" s="4">
        <v>34006</v>
      </c>
      <c r="F2463" s="5">
        <v>782</v>
      </c>
      <c r="G2463" t="b">
        <f>COUNTIF(B:B,B2463)&gt;1</f>
        <v>0</v>
      </c>
      <c r="H2463" s="43" t="s">
        <v>159</v>
      </c>
      <c r="I2463" s="43" t="b">
        <f>COUNTIF(E:E,E2463)&gt;1</f>
        <v>0</v>
      </c>
      <c r="J2463" s="43" t="s">
        <v>159</v>
      </c>
    </row>
    <row r="2464" spans="1:10" x14ac:dyDescent="0.2">
      <c r="A2464" s="2" t="s">
        <v>10</v>
      </c>
      <c r="B2464" s="3" t="s">
        <v>2471</v>
      </c>
      <c r="C2464" s="4" t="s">
        <v>2461</v>
      </c>
      <c r="D2464" s="4" t="str">
        <f>VLOOKUP(B2464,'local electoral areas'!AW:AX,2,FALSE)</f>
        <v>Monaghan</v>
      </c>
      <c r="E2464" s="4">
        <v>34049</v>
      </c>
      <c r="F2464" s="5">
        <v>317</v>
      </c>
      <c r="G2464" t="b">
        <f>COUNTIF(B:B,B2464)&gt;1</f>
        <v>0</v>
      </c>
      <c r="H2464" s="43" t="s">
        <v>159</v>
      </c>
      <c r="I2464" s="43" t="b">
        <f>COUNTIF(E:E,E2464)&gt;1</f>
        <v>0</v>
      </c>
      <c r="J2464" s="43" t="s">
        <v>159</v>
      </c>
    </row>
    <row r="2465" spans="1:10" x14ac:dyDescent="0.2">
      <c r="A2465" s="2" t="s">
        <v>10</v>
      </c>
      <c r="B2465" s="3" t="s">
        <v>2472</v>
      </c>
      <c r="C2465" s="4" t="s">
        <v>2461</v>
      </c>
      <c r="D2465" s="4" t="str">
        <f>VLOOKUP(B2465,'local electoral areas'!AW:AX,2,FALSE)</f>
        <v>Carrickmacross – Castleblayney</v>
      </c>
      <c r="E2465" s="4">
        <v>34024</v>
      </c>
      <c r="F2465" s="5">
        <v>823</v>
      </c>
      <c r="G2465" t="b">
        <f>COUNTIF(B:B,B2465)&gt;1</f>
        <v>0</v>
      </c>
      <c r="H2465" s="43" t="s">
        <v>159</v>
      </c>
      <c r="I2465" s="43" t="b">
        <f>COUNTIF(E:E,E2465)&gt;1</f>
        <v>0</v>
      </c>
      <c r="J2465" s="43" t="s">
        <v>159</v>
      </c>
    </row>
    <row r="2466" spans="1:10" x14ac:dyDescent="0.2">
      <c r="A2466" s="2" t="s">
        <v>10</v>
      </c>
      <c r="B2466" s="3" t="s">
        <v>2473</v>
      </c>
      <c r="C2466" s="4" t="s">
        <v>2461</v>
      </c>
      <c r="D2466" s="4" t="str">
        <f>VLOOKUP(B2466,'local electoral areas'!AW:AX,2,FALSE)</f>
        <v>Ballybay – Clones</v>
      </c>
      <c r="E2466" s="4">
        <v>34050</v>
      </c>
      <c r="F2466" s="5">
        <v>544</v>
      </c>
      <c r="G2466" t="b">
        <f>COUNTIF(B:B,B2466)&gt;1</f>
        <v>0</v>
      </c>
      <c r="H2466" s="43" t="s">
        <v>159</v>
      </c>
      <c r="I2466" s="43" t="b">
        <f>COUNTIF(E:E,E2466)&gt;1</f>
        <v>0</v>
      </c>
      <c r="J2466" s="43" t="s">
        <v>159</v>
      </c>
    </row>
    <row r="2467" spans="1:10" x14ac:dyDescent="0.2">
      <c r="A2467" s="2" t="s">
        <v>10</v>
      </c>
      <c r="B2467" s="3" t="s">
        <v>2474</v>
      </c>
      <c r="C2467" s="4" t="s">
        <v>2461</v>
      </c>
      <c r="D2467" s="4" t="str">
        <f>VLOOKUP(B2467,'local electoral areas'!AW:AX,2,FALSE)</f>
        <v>Carrickmacross – Castleblayney</v>
      </c>
      <c r="E2467" s="4">
        <v>34025</v>
      </c>
      <c r="F2467" s="5">
        <v>704</v>
      </c>
      <c r="G2467" t="b">
        <f>COUNTIF(B:B,B2467)&gt;1</f>
        <v>0</v>
      </c>
      <c r="H2467" s="43" t="s">
        <v>159</v>
      </c>
      <c r="I2467" s="43" t="b">
        <f>COUNTIF(E:E,E2467)&gt;1</f>
        <v>0</v>
      </c>
      <c r="J2467" s="43" t="s">
        <v>159</v>
      </c>
    </row>
    <row r="2468" spans="1:10" x14ac:dyDescent="0.2">
      <c r="A2468" s="2" t="s">
        <v>10</v>
      </c>
      <c r="B2468" s="3" t="s">
        <v>2475</v>
      </c>
      <c r="C2468" s="4" t="s">
        <v>2461</v>
      </c>
      <c r="D2468" s="4" t="str">
        <f>VLOOKUP(B2468,'local electoral areas'!AW:AX,2,FALSE)</f>
        <v>Ballybay – Clones</v>
      </c>
      <c r="E2468" s="4">
        <v>34026</v>
      </c>
      <c r="F2468" s="5">
        <v>380</v>
      </c>
      <c r="G2468" t="b">
        <f>COUNTIF(B:B,B2468)&gt;1</f>
        <v>0</v>
      </c>
      <c r="H2468" s="43" t="s">
        <v>159</v>
      </c>
      <c r="I2468" s="43" t="b">
        <f>COUNTIF(E:E,E2468)&gt;1</f>
        <v>0</v>
      </c>
      <c r="J2468" s="43" t="s">
        <v>159</v>
      </c>
    </row>
    <row r="2469" spans="1:10" x14ac:dyDescent="0.2">
      <c r="A2469" s="2" t="s">
        <v>10</v>
      </c>
      <c r="B2469" s="3" t="s">
        <v>2476</v>
      </c>
      <c r="C2469" s="4" t="s">
        <v>2461</v>
      </c>
      <c r="D2469" s="4" t="str">
        <f>VLOOKUP(B2469,'local electoral areas'!AW:AX,2,FALSE)</f>
        <v>Carrickmacross – Castleblayney</v>
      </c>
      <c r="E2469" s="4">
        <v>34007</v>
      </c>
      <c r="F2469" s="5">
        <v>4286</v>
      </c>
      <c r="G2469" t="b">
        <f>COUNTIF(B:B,B2469)&gt;1</f>
        <v>0</v>
      </c>
      <c r="H2469" s="43" t="s">
        <v>159</v>
      </c>
      <c r="I2469" s="43" t="b">
        <f>COUNTIF(E:E,E2469)&gt;1</f>
        <v>0</v>
      </c>
      <c r="J2469" s="43" t="s">
        <v>159</v>
      </c>
    </row>
    <row r="2470" spans="1:10" x14ac:dyDescent="0.2">
      <c r="A2470" s="2" t="s">
        <v>10</v>
      </c>
      <c r="B2470" s="3" t="s">
        <v>2477</v>
      </c>
      <c r="C2470" s="4" t="s">
        <v>2461</v>
      </c>
      <c r="D2470" s="4" t="str">
        <f>VLOOKUP(B2470,'local electoral areas'!AW:AX,2,FALSE)</f>
        <v>Carrickmacross – Castleblayney</v>
      </c>
      <c r="E2470" s="4">
        <v>34001</v>
      </c>
      <c r="F2470" s="5">
        <v>2325</v>
      </c>
      <c r="G2470" t="b">
        <f>COUNTIF(B:B,B2470)&gt;1</f>
        <v>0</v>
      </c>
      <c r="H2470" s="43" t="s">
        <v>159</v>
      </c>
      <c r="I2470" s="43" t="b">
        <f>COUNTIF(E:E,E2470)&gt;1</f>
        <v>0</v>
      </c>
      <c r="J2470" s="43" t="s">
        <v>159</v>
      </c>
    </row>
    <row r="2471" spans="1:10" x14ac:dyDescent="0.2">
      <c r="A2471" s="2" t="s">
        <v>10</v>
      </c>
      <c r="B2471" s="3" t="s">
        <v>2478</v>
      </c>
      <c r="C2471" s="4" t="s">
        <v>2461</v>
      </c>
      <c r="D2471" s="4" t="str">
        <f>VLOOKUP(B2471,'local electoral areas'!AW:AX,2,FALSE)</f>
        <v>Carrickmacross – Castleblayney</v>
      </c>
      <c r="E2471" s="4">
        <v>34027</v>
      </c>
      <c r="F2471" s="5">
        <v>3934</v>
      </c>
      <c r="G2471" t="b">
        <f>COUNTIF(B:B,B2471)&gt;1</f>
        <v>0</v>
      </c>
      <c r="H2471" s="43" t="s">
        <v>159</v>
      </c>
      <c r="I2471" s="43" t="b">
        <f>COUNTIF(E:E,E2471)&gt;1</f>
        <v>0</v>
      </c>
      <c r="J2471" s="43" t="s">
        <v>159</v>
      </c>
    </row>
    <row r="2472" spans="1:10" x14ac:dyDescent="0.2">
      <c r="A2472" s="2" t="s">
        <v>10</v>
      </c>
      <c r="B2472" s="3" t="s">
        <v>2479</v>
      </c>
      <c r="C2472" s="4" t="s">
        <v>2461</v>
      </c>
      <c r="D2472" s="4" t="str">
        <f>VLOOKUP(B2472,'local electoral areas'!AW:AX,2,FALSE)</f>
        <v>Carrickmacross – Castleblayney</v>
      </c>
      <c r="E2472" s="4">
        <v>34002</v>
      </c>
      <c r="F2472" s="5">
        <v>1000</v>
      </c>
      <c r="G2472" t="b">
        <f>COUNTIF(B:B,B2472)&gt;1</f>
        <v>0</v>
      </c>
      <c r="H2472" s="43" t="s">
        <v>159</v>
      </c>
      <c r="I2472" s="43" t="b">
        <f>COUNTIF(E:E,E2472)&gt;1</f>
        <v>0</v>
      </c>
      <c r="J2472" s="43" t="s">
        <v>159</v>
      </c>
    </row>
    <row r="2473" spans="1:10" x14ac:dyDescent="0.2">
      <c r="A2473" s="2" t="s">
        <v>10</v>
      </c>
      <c r="B2473" s="3" t="s">
        <v>2480</v>
      </c>
      <c r="C2473" s="4" t="s">
        <v>2461</v>
      </c>
      <c r="D2473" s="4" t="str">
        <f>VLOOKUP(B2473,'local electoral areas'!AW:AX,2,FALSE)</f>
        <v>Monaghan</v>
      </c>
      <c r="E2473" s="4">
        <v>34051</v>
      </c>
      <c r="F2473" s="5">
        <v>1003</v>
      </c>
      <c r="G2473" t="b">
        <f>COUNTIF(B:B,B2473)&gt;1</f>
        <v>0</v>
      </c>
      <c r="H2473" s="43" t="s">
        <v>159</v>
      </c>
      <c r="I2473" s="43" t="b">
        <f>COUNTIF(E:E,E2473)&gt;1</f>
        <v>0</v>
      </c>
      <c r="J2473" s="43" t="s">
        <v>159</v>
      </c>
    </row>
    <row r="2474" spans="1:10" x14ac:dyDescent="0.2">
      <c r="A2474" s="2" t="s">
        <v>10</v>
      </c>
      <c r="B2474" s="3" t="s">
        <v>2481</v>
      </c>
      <c r="C2474" s="4" t="s">
        <v>2461</v>
      </c>
      <c r="D2474" s="4" t="str">
        <f>VLOOKUP(B2474,'local electoral areas'!AW:AX,2,FALSE)</f>
        <v>Carrickmacross – Castleblayney</v>
      </c>
      <c r="E2474" s="4">
        <v>34028</v>
      </c>
      <c r="F2474" s="5">
        <v>755</v>
      </c>
      <c r="G2474" t="b">
        <f>COUNTIF(B:B,B2474)&gt;1</f>
        <v>0</v>
      </c>
      <c r="H2474" s="43" t="s">
        <v>159</v>
      </c>
      <c r="I2474" s="43" t="b">
        <f>COUNTIF(E:E,E2474)&gt;1</f>
        <v>0</v>
      </c>
      <c r="J2474" s="43" t="s">
        <v>159</v>
      </c>
    </row>
    <row r="2475" spans="1:10" x14ac:dyDescent="0.2">
      <c r="A2475" s="2" t="s">
        <v>10</v>
      </c>
      <c r="B2475" s="3" t="s">
        <v>2482</v>
      </c>
      <c r="C2475" s="4" t="s">
        <v>2461</v>
      </c>
      <c r="D2475" s="4" t="str">
        <f>VLOOKUP(B2475,'local electoral areas'!AW:AX,2,FALSE)</f>
        <v>Ballybay – Clones</v>
      </c>
      <c r="E2475" s="4">
        <v>34052</v>
      </c>
      <c r="F2475" s="5">
        <v>518</v>
      </c>
      <c r="G2475" t="b">
        <f>COUNTIF(B:B,B2475)&gt;1</f>
        <v>0</v>
      </c>
      <c r="H2475" s="43" t="s">
        <v>159</v>
      </c>
      <c r="I2475" s="43" t="b">
        <f>COUNTIF(E:E,E2475)&gt;1</f>
        <v>0</v>
      </c>
      <c r="J2475" s="43" t="s">
        <v>159</v>
      </c>
    </row>
    <row r="2476" spans="1:10" x14ac:dyDescent="0.2">
      <c r="A2476" s="2" t="s">
        <v>10</v>
      </c>
      <c r="B2476" s="3" t="s">
        <v>2483</v>
      </c>
      <c r="C2476" s="4" t="s">
        <v>2461</v>
      </c>
      <c r="D2476" s="4" t="str">
        <f>VLOOKUP(B2476,'local electoral areas'!AW:AX,2,FALSE)</f>
        <v>Ballybay – Clones</v>
      </c>
      <c r="E2476" s="4">
        <v>34036</v>
      </c>
      <c r="F2476" s="5">
        <v>1613</v>
      </c>
      <c r="G2476" t="b">
        <f>COUNTIF(B:B,B2476)&gt;1</f>
        <v>0</v>
      </c>
      <c r="H2476" s="43" t="s">
        <v>159</v>
      </c>
      <c r="I2476" s="43" t="b">
        <f>COUNTIF(E:E,E2476)&gt;1</f>
        <v>0</v>
      </c>
      <c r="J2476" s="43" t="s">
        <v>159</v>
      </c>
    </row>
    <row r="2477" spans="1:10" x14ac:dyDescent="0.2">
      <c r="A2477" s="2" t="s">
        <v>10</v>
      </c>
      <c r="B2477" s="3" t="s">
        <v>2484</v>
      </c>
      <c r="C2477" s="4" t="s">
        <v>2461</v>
      </c>
      <c r="D2477" s="4" t="str">
        <f>VLOOKUP(B2477,'local electoral areas'!AW:AX,2,FALSE)</f>
        <v>Ballybay – Clones</v>
      </c>
      <c r="E2477" s="4">
        <v>34003</v>
      </c>
      <c r="F2477" s="5">
        <v>1110</v>
      </c>
      <c r="G2477" t="b">
        <f>COUNTIF(B:B,B2477)&gt;1</f>
        <v>0</v>
      </c>
      <c r="H2477" s="43" t="s">
        <v>159</v>
      </c>
      <c r="I2477" s="43" t="b">
        <f>COUNTIF(E:E,E2477)&gt;1</f>
        <v>0</v>
      </c>
      <c r="J2477" s="43" t="s">
        <v>159</v>
      </c>
    </row>
    <row r="2478" spans="1:10" x14ac:dyDescent="0.2">
      <c r="A2478" s="2" t="s">
        <v>10</v>
      </c>
      <c r="B2478" s="3" t="s">
        <v>2485</v>
      </c>
      <c r="C2478" s="4" t="s">
        <v>2461</v>
      </c>
      <c r="D2478" s="4" t="str">
        <f>VLOOKUP(B2478,'local electoral areas'!AW:AX,2,FALSE)</f>
        <v>Monaghan</v>
      </c>
      <c r="E2478" s="4">
        <v>34053</v>
      </c>
      <c r="F2478" s="5">
        <v>789</v>
      </c>
      <c r="G2478" t="b">
        <f>COUNTIF(B:B,B2478)&gt;1</f>
        <v>0</v>
      </c>
      <c r="H2478" s="43" t="s">
        <v>159</v>
      </c>
      <c r="I2478" s="43" t="b">
        <f>COUNTIF(E:E,E2478)&gt;1</f>
        <v>0</v>
      </c>
      <c r="J2478" s="43" t="s">
        <v>159</v>
      </c>
    </row>
    <row r="2479" spans="1:10" x14ac:dyDescent="0.2">
      <c r="A2479" s="2" t="s">
        <v>10</v>
      </c>
      <c r="B2479" s="3" t="s">
        <v>2486</v>
      </c>
      <c r="C2479" s="4" t="s">
        <v>2461</v>
      </c>
      <c r="D2479" s="4" t="str">
        <f>VLOOKUP(B2479,'local electoral areas'!AW:AX,2,FALSE)</f>
        <v>Ballybay – Clones</v>
      </c>
      <c r="E2479" s="4">
        <v>34037</v>
      </c>
      <c r="F2479" s="5">
        <v>518</v>
      </c>
      <c r="G2479" t="b">
        <f>COUNTIF(B:B,B2479)&gt;1</f>
        <v>0</v>
      </c>
      <c r="H2479" s="43" t="s">
        <v>159</v>
      </c>
      <c r="I2479" s="43" t="b">
        <f>COUNTIF(E:E,E2479)&gt;1</f>
        <v>0</v>
      </c>
      <c r="J2479" s="43" t="s">
        <v>159</v>
      </c>
    </row>
    <row r="2480" spans="1:10" x14ac:dyDescent="0.2">
      <c r="A2480" s="2" t="s">
        <v>10</v>
      </c>
      <c r="B2480" s="3" t="s">
        <v>2487</v>
      </c>
      <c r="C2480" s="4" t="s">
        <v>2461</v>
      </c>
      <c r="D2480" s="4" t="str">
        <f>VLOOKUP(B2480,'local electoral areas'!AW:AX,2,FALSE)</f>
        <v>Ballybay – Clones</v>
      </c>
      <c r="E2480" s="4">
        <v>34008</v>
      </c>
      <c r="F2480" s="5">
        <v>314</v>
      </c>
      <c r="G2480" t="b">
        <f>COUNTIF(B:B,B2480)&gt;1</f>
        <v>0</v>
      </c>
      <c r="H2480" s="43" t="s">
        <v>159</v>
      </c>
      <c r="I2480" s="43" t="b">
        <f>COUNTIF(E:E,E2480)&gt;1</f>
        <v>0</v>
      </c>
      <c r="J2480" s="43" t="s">
        <v>159</v>
      </c>
    </row>
    <row r="2481" spans="1:10" x14ac:dyDescent="0.2">
      <c r="A2481" s="2" t="s">
        <v>10</v>
      </c>
      <c r="B2481" s="3" t="s">
        <v>2488</v>
      </c>
      <c r="C2481" s="4" t="s">
        <v>2461</v>
      </c>
      <c r="D2481" s="4" t="str">
        <f>VLOOKUP(B2481,'local electoral areas'!AW:AX,2,FALSE)</f>
        <v>Ballybay – Clones</v>
      </c>
      <c r="E2481" s="4">
        <v>34029</v>
      </c>
      <c r="F2481" s="5">
        <v>691</v>
      </c>
      <c r="G2481" t="b">
        <f>COUNTIF(B:B,B2481)&gt;1</f>
        <v>1</v>
      </c>
      <c r="H2481" s="43" t="s">
        <v>159</v>
      </c>
      <c r="I2481" s="43" t="b">
        <f>COUNTIF(E:E,E2481)&gt;1</f>
        <v>0</v>
      </c>
      <c r="J2481" s="43" t="s">
        <v>159</v>
      </c>
    </row>
    <row r="2482" spans="1:10" x14ac:dyDescent="0.2">
      <c r="A2482" s="2" t="s">
        <v>10</v>
      </c>
      <c r="B2482" s="3" t="s">
        <v>2489</v>
      </c>
      <c r="C2482" s="4" t="s">
        <v>2461</v>
      </c>
      <c r="D2482" s="4" t="str">
        <f>VLOOKUP(B2482,'local electoral areas'!AW:AX,2,FALSE)</f>
        <v>Ballybay – Clones</v>
      </c>
      <c r="E2482" s="4">
        <v>34030</v>
      </c>
      <c r="F2482" s="5">
        <v>1262</v>
      </c>
      <c r="G2482" t="b">
        <f>COUNTIF(B:B,B2482)&gt;1</f>
        <v>0</v>
      </c>
      <c r="H2482" s="43" t="s">
        <v>159</v>
      </c>
      <c r="I2482" s="43" t="b">
        <f>COUNTIF(E:E,E2482)&gt;1</f>
        <v>0</v>
      </c>
      <c r="J2482" s="43" t="s">
        <v>159</v>
      </c>
    </row>
    <row r="2483" spans="1:10" x14ac:dyDescent="0.2">
      <c r="A2483" s="2" t="s">
        <v>10</v>
      </c>
      <c r="B2483" s="3" t="s">
        <v>2490</v>
      </c>
      <c r="C2483" s="4" t="s">
        <v>2461</v>
      </c>
      <c r="D2483" s="4" t="str">
        <f>VLOOKUP(B2483,'local electoral areas'!AW:AX,2,FALSE)</f>
        <v>Carrickmacross – Castleblayney</v>
      </c>
      <c r="E2483" s="4">
        <v>34009</v>
      </c>
      <c r="F2483" s="5">
        <v>803</v>
      </c>
      <c r="G2483" t="b">
        <f>COUNTIF(B:B,B2483)&gt;1</f>
        <v>0</v>
      </c>
      <c r="H2483" s="43" t="s">
        <v>159</v>
      </c>
      <c r="I2483" s="43" t="b">
        <f>COUNTIF(E:E,E2483)&gt;1</f>
        <v>0</v>
      </c>
      <c r="J2483" s="43" t="s">
        <v>159</v>
      </c>
    </row>
    <row r="2484" spans="1:10" x14ac:dyDescent="0.2">
      <c r="A2484" s="2" t="s">
        <v>10</v>
      </c>
      <c r="B2484" s="3" t="s">
        <v>2491</v>
      </c>
      <c r="C2484" s="4" t="s">
        <v>2461</v>
      </c>
      <c r="D2484" s="4" t="str">
        <f>VLOOKUP(B2484,'local electoral areas'!AW:AX,2,FALSE)</f>
        <v>Ballybay – Clones</v>
      </c>
      <c r="E2484" s="4">
        <v>34038</v>
      </c>
      <c r="F2484" s="5">
        <v>723</v>
      </c>
      <c r="G2484" t="b">
        <f>COUNTIF(B:B,B2484)&gt;1</f>
        <v>0</v>
      </c>
      <c r="H2484" s="43" t="s">
        <v>159</v>
      </c>
      <c r="I2484" s="43" t="b">
        <f>COUNTIF(E:E,E2484)&gt;1</f>
        <v>0</v>
      </c>
      <c r="J2484" s="43" t="s">
        <v>159</v>
      </c>
    </row>
    <row r="2485" spans="1:10" x14ac:dyDescent="0.2">
      <c r="A2485" s="2" t="s">
        <v>10</v>
      </c>
      <c r="B2485" s="3" t="s">
        <v>2492</v>
      </c>
      <c r="C2485" s="4" t="s">
        <v>2461</v>
      </c>
      <c r="D2485" s="4" t="str">
        <f>VLOOKUP(B2485,'local electoral areas'!AW:AX,2,FALSE)</f>
        <v>Ballybay – Clones</v>
      </c>
      <c r="E2485" s="4">
        <v>34039</v>
      </c>
      <c r="F2485" s="5">
        <v>746</v>
      </c>
      <c r="G2485" t="b">
        <f>COUNTIF(B:B,B2485)&gt;1</f>
        <v>0</v>
      </c>
      <c r="H2485" s="43" t="s">
        <v>159</v>
      </c>
      <c r="I2485" s="43" t="b">
        <f>COUNTIF(E:E,E2485)&gt;1</f>
        <v>0</v>
      </c>
      <c r="J2485" s="43" t="s">
        <v>159</v>
      </c>
    </row>
    <row r="2486" spans="1:10" x14ac:dyDescent="0.2">
      <c r="A2486" s="2" t="s">
        <v>10</v>
      </c>
      <c r="B2486" s="3" t="s">
        <v>2493</v>
      </c>
      <c r="C2486" s="4" t="s">
        <v>2461</v>
      </c>
      <c r="D2486" s="4" t="str">
        <f>VLOOKUP(B2486,'local electoral areas'!AW:AX,2,FALSE)</f>
        <v>Monaghan</v>
      </c>
      <c r="E2486" s="4">
        <v>34054</v>
      </c>
      <c r="F2486" s="5">
        <v>293</v>
      </c>
      <c r="G2486" t="b">
        <f>COUNTIF(B:B,B2486)&gt;1</f>
        <v>0</v>
      </c>
      <c r="H2486" s="43" t="s">
        <v>159</v>
      </c>
      <c r="I2486" s="43" t="b">
        <f>COUNTIF(E:E,E2486)&gt;1</f>
        <v>0</v>
      </c>
      <c r="J2486" s="43" t="s">
        <v>159</v>
      </c>
    </row>
    <row r="2487" spans="1:10" x14ac:dyDescent="0.2">
      <c r="A2487" s="2" t="s">
        <v>10</v>
      </c>
      <c r="B2487" s="3" t="s">
        <v>2494</v>
      </c>
      <c r="C2487" s="4" t="s">
        <v>2461</v>
      </c>
      <c r="D2487" s="4" t="str">
        <f>VLOOKUP(B2487,'local electoral areas'!AW:AX,2,FALSE)</f>
        <v>Carrickmacross – Castleblayney</v>
      </c>
      <c r="E2487" s="4">
        <v>34010</v>
      </c>
      <c r="F2487" s="5">
        <v>704</v>
      </c>
      <c r="G2487" t="b">
        <f>COUNTIF(B:B,B2487)&gt;1</f>
        <v>0</v>
      </c>
      <c r="H2487" s="43" t="s">
        <v>159</v>
      </c>
      <c r="I2487" s="43" t="b">
        <f>COUNTIF(E:E,E2487)&gt;1</f>
        <v>0</v>
      </c>
      <c r="J2487" s="43" t="s">
        <v>159</v>
      </c>
    </row>
    <row r="2488" spans="1:10" x14ac:dyDescent="0.2">
      <c r="A2488" s="2" t="s">
        <v>10</v>
      </c>
      <c r="B2488" s="3" t="s">
        <v>2495</v>
      </c>
      <c r="C2488" s="4" t="s">
        <v>2461</v>
      </c>
      <c r="D2488" s="4" t="str">
        <f>VLOOKUP(B2488,'local electoral areas'!AW:AX,2,FALSE)</f>
        <v>Ballybay – Clones</v>
      </c>
      <c r="E2488" s="4">
        <v>34040</v>
      </c>
      <c r="F2488" s="5">
        <v>188</v>
      </c>
      <c r="G2488" t="b">
        <f>COUNTIF(B:B,B2488)&gt;1</f>
        <v>0</v>
      </c>
      <c r="H2488" s="43" t="s">
        <v>159</v>
      </c>
      <c r="I2488" s="43" t="b">
        <f>COUNTIF(E:E,E2488)&gt;1</f>
        <v>0</v>
      </c>
      <c r="J2488" s="43" t="s">
        <v>159</v>
      </c>
    </row>
    <row r="2489" spans="1:10" x14ac:dyDescent="0.2">
      <c r="A2489" s="2" t="s">
        <v>10</v>
      </c>
      <c r="B2489" s="3" t="s">
        <v>2496</v>
      </c>
      <c r="C2489" s="4" t="s">
        <v>2461</v>
      </c>
      <c r="D2489" s="4" t="str">
        <f>VLOOKUP(B2489,'local electoral areas'!AW:AX,2,FALSE)</f>
        <v>Carrickmacross – Castleblayney</v>
      </c>
      <c r="E2489" s="4">
        <v>34011</v>
      </c>
      <c r="F2489" s="5">
        <v>581</v>
      </c>
      <c r="G2489" t="b">
        <f>COUNTIF(B:B,B2489)&gt;1</f>
        <v>0</v>
      </c>
      <c r="H2489" s="43" t="s">
        <v>159</v>
      </c>
      <c r="I2489" s="43" t="b">
        <f>COUNTIF(E:E,E2489)&gt;1</f>
        <v>0</v>
      </c>
      <c r="J2489" s="43" t="s">
        <v>159</v>
      </c>
    </row>
    <row r="2490" spans="1:10" x14ac:dyDescent="0.2">
      <c r="A2490" s="2" t="s">
        <v>10</v>
      </c>
      <c r="B2490" s="3" t="s">
        <v>2497</v>
      </c>
      <c r="C2490" s="4" t="s">
        <v>2461</v>
      </c>
      <c r="D2490" s="4" t="str">
        <f>VLOOKUP(B2490,'local electoral areas'!AW:AX,2,FALSE)</f>
        <v>Carrickmacross – Castleblayney</v>
      </c>
      <c r="E2490" s="4">
        <v>34012</v>
      </c>
      <c r="F2490" s="5">
        <v>502</v>
      </c>
      <c r="G2490" t="b">
        <f>COUNTIF(B:B,B2490)&gt;1</f>
        <v>0</v>
      </c>
      <c r="H2490" s="43" t="s">
        <v>159</v>
      </c>
      <c r="I2490" s="43" t="b">
        <f>COUNTIF(E:E,E2490)&gt;1</f>
        <v>0</v>
      </c>
      <c r="J2490" s="43" t="s">
        <v>159</v>
      </c>
    </row>
    <row r="2491" spans="1:10" x14ac:dyDescent="0.2">
      <c r="A2491" s="2" t="s">
        <v>10</v>
      </c>
      <c r="B2491" s="3" t="s">
        <v>2498</v>
      </c>
      <c r="C2491" s="4" t="s">
        <v>2461</v>
      </c>
      <c r="D2491" s="4" t="str">
        <f>VLOOKUP(B2491,'local electoral areas'!AW:AX,2,FALSE)</f>
        <v>Carrickmacross – Castleblayney</v>
      </c>
      <c r="E2491" s="4">
        <v>34013</v>
      </c>
      <c r="F2491" s="5">
        <v>718</v>
      </c>
      <c r="G2491" t="b">
        <f>COUNTIF(B:B,B2491)&gt;1</f>
        <v>0</v>
      </c>
      <c r="H2491" s="43" t="s">
        <v>159</v>
      </c>
      <c r="I2491" s="43" t="b">
        <f>COUNTIF(E:E,E2491)&gt;1</f>
        <v>0</v>
      </c>
      <c r="J2491" s="43" t="s">
        <v>159</v>
      </c>
    </row>
    <row r="2492" spans="1:10" x14ac:dyDescent="0.2">
      <c r="A2492" s="2" t="s">
        <v>10</v>
      </c>
      <c r="B2492" s="3" t="s">
        <v>2499</v>
      </c>
      <c r="C2492" s="4" t="s">
        <v>2461</v>
      </c>
      <c r="D2492" s="4" t="str">
        <f>VLOOKUP(B2492,'local electoral areas'!AW:AX,2,FALSE)</f>
        <v>Ballybay – Clones</v>
      </c>
      <c r="E2492" s="4">
        <v>34055</v>
      </c>
      <c r="F2492" s="5">
        <v>734</v>
      </c>
      <c r="G2492" t="b">
        <f>COUNTIF(B:B,B2492)&gt;1</f>
        <v>0</v>
      </c>
      <c r="H2492" s="43" t="s">
        <v>159</v>
      </c>
      <c r="I2492" s="43" t="b">
        <f>COUNTIF(E:E,E2492)&gt;1</f>
        <v>0</v>
      </c>
      <c r="J2492" s="43" t="s">
        <v>159</v>
      </c>
    </row>
    <row r="2493" spans="1:10" x14ac:dyDescent="0.2">
      <c r="A2493" s="2" t="s">
        <v>10</v>
      </c>
      <c r="B2493" s="3" t="s">
        <v>2500</v>
      </c>
      <c r="C2493" s="4" t="s">
        <v>2461</v>
      </c>
      <c r="D2493" s="4" t="str">
        <f>VLOOKUP(B2493,'local electoral areas'!AW:AX,2,FALSE)</f>
        <v>Ballybay – Clones</v>
      </c>
      <c r="E2493" s="4">
        <v>34041</v>
      </c>
      <c r="F2493" s="5">
        <v>136</v>
      </c>
      <c r="G2493" t="b">
        <f>COUNTIF(B:B,B2493)&gt;1</f>
        <v>0</v>
      </c>
      <c r="H2493" s="43" t="s">
        <v>159</v>
      </c>
      <c r="I2493" s="43" t="b">
        <f>COUNTIF(E:E,E2493)&gt;1</f>
        <v>0</v>
      </c>
      <c r="J2493" s="43" t="s">
        <v>159</v>
      </c>
    </row>
    <row r="2494" spans="1:10" x14ac:dyDescent="0.2">
      <c r="A2494" s="2" t="s">
        <v>10</v>
      </c>
      <c r="B2494" s="3" t="s">
        <v>2501</v>
      </c>
      <c r="C2494" s="4" t="s">
        <v>2461</v>
      </c>
      <c r="D2494" s="4" t="str">
        <f>VLOOKUP(B2494,'local electoral areas'!AW:AX,2,FALSE)</f>
        <v>Ballybay – Clones</v>
      </c>
      <c r="E2494" s="4">
        <v>34056</v>
      </c>
      <c r="F2494" s="5">
        <v>1062</v>
      </c>
      <c r="G2494" t="b">
        <f>COUNTIF(B:B,B2494)&gt;1</f>
        <v>0</v>
      </c>
      <c r="H2494" s="43" t="s">
        <v>159</v>
      </c>
      <c r="I2494" s="43" t="b">
        <f>COUNTIF(E:E,E2494)&gt;1</f>
        <v>0</v>
      </c>
      <c r="J2494" s="43" t="s">
        <v>159</v>
      </c>
    </row>
    <row r="2495" spans="1:10" x14ac:dyDescent="0.2">
      <c r="A2495" s="2" t="s">
        <v>10</v>
      </c>
      <c r="B2495" s="3" t="s">
        <v>2502</v>
      </c>
      <c r="C2495" s="4" t="s">
        <v>2461</v>
      </c>
      <c r="D2495" s="4" t="str">
        <f>VLOOKUP(B2495,'local electoral areas'!AW:AX,2,FALSE)</f>
        <v>Monaghan</v>
      </c>
      <c r="E2495" s="4">
        <v>34057</v>
      </c>
      <c r="F2495" s="5">
        <v>1158</v>
      </c>
      <c r="G2495" t="b">
        <f>COUNTIF(B:B,B2495)&gt;1</f>
        <v>0</v>
      </c>
      <c r="H2495" s="43" t="s">
        <v>159</v>
      </c>
      <c r="I2495" s="43" t="b">
        <f>COUNTIF(E:E,E2495)&gt;1</f>
        <v>0</v>
      </c>
      <c r="J2495" s="43" t="s">
        <v>159</v>
      </c>
    </row>
    <row r="2496" spans="1:10" x14ac:dyDescent="0.2">
      <c r="A2496" s="2" t="s">
        <v>10</v>
      </c>
      <c r="B2496" s="3" t="s">
        <v>2503</v>
      </c>
      <c r="C2496" s="4" t="s">
        <v>2461</v>
      </c>
      <c r="D2496" s="4" t="s">
        <v>2504</v>
      </c>
      <c r="E2496" s="4">
        <v>34058</v>
      </c>
      <c r="F2496" s="5">
        <v>560</v>
      </c>
      <c r="G2496" t="b">
        <f>COUNTIF(B:B,B2496)&gt;1</f>
        <v>1</v>
      </c>
      <c r="H2496" s="43" t="s">
        <v>159</v>
      </c>
      <c r="I2496" s="43" t="b">
        <f>COUNTIF(E:E,E2496)&gt;1</f>
        <v>0</v>
      </c>
      <c r="J2496" s="43" t="s">
        <v>159</v>
      </c>
    </row>
    <row r="2497" spans="1:10" x14ac:dyDescent="0.2">
      <c r="A2497" s="2" t="s">
        <v>10</v>
      </c>
      <c r="B2497" s="3" t="s">
        <v>2503</v>
      </c>
      <c r="C2497" s="4" t="s">
        <v>2461</v>
      </c>
      <c r="D2497" s="4" t="s">
        <v>2505</v>
      </c>
      <c r="E2497" s="4">
        <v>34014</v>
      </c>
      <c r="F2497" s="5">
        <v>696</v>
      </c>
      <c r="G2497" t="b">
        <f>COUNTIF(B:B,B2497)&gt;1</f>
        <v>1</v>
      </c>
      <c r="H2497" s="43" t="s">
        <v>159</v>
      </c>
      <c r="I2497" s="43" t="b">
        <f>COUNTIF(E:E,E2497)&gt;1</f>
        <v>0</v>
      </c>
      <c r="J2497" s="43" t="s">
        <v>159</v>
      </c>
    </row>
    <row r="2498" spans="1:10" x14ac:dyDescent="0.2">
      <c r="A2498" s="2" t="s">
        <v>10</v>
      </c>
      <c r="B2498" s="3" t="s">
        <v>2506</v>
      </c>
      <c r="C2498" s="4" t="s">
        <v>2461</v>
      </c>
      <c r="D2498" s="4" t="str">
        <f>VLOOKUP(B2498,'local electoral areas'!AW:AX,2,FALSE)</f>
        <v>Monaghan</v>
      </c>
      <c r="E2498" s="4">
        <v>34059</v>
      </c>
      <c r="F2498" s="5">
        <v>547</v>
      </c>
      <c r="G2498" t="b">
        <f>COUNTIF(B:B,B2498)&gt;1</f>
        <v>0</v>
      </c>
      <c r="H2498" s="43" t="s">
        <v>159</v>
      </c>
      <c r="I2498" s="43" t="b">
        <f>COUNTIF(E:E,E2498)&gt;1</f>
        <v>0</v>
      </c>
      <c r="J2498" s="43" t="s">
        <v>159</v>
      </c>
    </row>
    <row r="2499" spans="1:10" x14ac:dyDescent="0.2">
      <c r="A2499" s="2" t="s">
        <v>10</v>
      </c>
      <c r="B2499" s="3" t="s">
        <v>2507</v>
      </c>
      <c r="C2499" s="4" t="s">
        <v>2461</v>
      </c>
      <c r="D2499" s="4" t="str">
        <f>VLOOKUP(B2499,'local electoral areas'!AW:AX,2,FALSE)</f>
        <v>Monaghan</v>
      </c>
      <c r="E2499" s="4">
        <v>34060</v>
      </c>
      <c r="F2499" s="5">
        <v>959</v>
      </c>
      <c r="G2499" t="b">
        <f>COUNTIF(B:B,B2499)&gt;1</f>
        <v>0</v>
      </c>
      <c r="H2499" s="43" t="s">
        <v>159</v>
      </c>
      <c r="I2499" s="43" t="b">
        <f>COUNTIF(E:E,E2499)&gt;1</f>
        <v>0</v>
      </c>
      <c r="J2499" s="43" t="s">
        <v>159</v>
      </c>
    </row>
    <row r="2500" spans="1:10" x14ac:dyDescent="0.2">
      <c r="A2500" s="2" t="s">
        <v>10</v>
      </c>
      <c r="B2500" s="3" t="s">
        <v>2508</v>
      </c>
      <c r="C2500" s="4" t="s">
        <v>2461</v>
      </c>
      <c r="D2500" s="4" t="str">
        <f>VLOOKUP(B2500,'local electoral areas'!AW:AX,2,FALSE)</f>
        <v>Ballybay – Clones</v>
      </c>
      <c r="E2500" s="4">
        <v>34031</v>
      </c>
      <c r="F2500" s="5">
        <v>484</v>
      </c>
      <c r="G2500" t="b">
        <f>COUNTIF(B:B,B2500)&gt;1</f>
        <v>0</v>
      </c>
      <c r="H2500" s="43" t="s">
        <v>159</v>
      </c>
      <c r="I2500" s="43" t="b">
        <f>COUNTIF(E:E,E2500)&gt;1</f>
        <v>0</v>
      </c>
      <c r="J2500" s="43" t="s">
        <v>159</v>
      </c>
    </row>
    <row r="2501" spans="1:10" x14ac:dyDescent="0.2">
      <c r="A2501" s="2" t="s">
        <v>10</v>
      </c>
      <c r="B2501" s="3" t="s">
        <v>2509</v>
      </c>
      <c r="C2501" s="4" t="s">
        <v>2461</v>
      </c>
      <c r="D2501" s="4" t="str">
        <f>VLOOKUP(B2501,'local electoral areas'!AW:AX,2,FALSE)</f>
        <v>Carrickmacross – Castleblayney</v>
      </c>
      <c r="E2501" s="4">
        <v>34015</v>
      </c>
      <c r="F2501" s="5">
        <v>1188</v>
      </c>
      <c r="G2501" t="b">
        <f>COUNTIF(B:B,B2501)&gt;1</f>
        <v>0</v>
      </c>
      <c r="H2501" s="43" t="s">
        <v>159</v>
      </c>
      <c r="I2501" s="43" t="b">
        <f>COUNTIF(E:E,E2501)&gt;1</f>
        <v>0</v>
      </c>
      <c r="J2501" s="43" t="s">
        <v>159</v>
      </c>
    </row>
    <row r="2502" spans="1:10" x14ac:dyDescent="0.2">
      <c r="A2502" s="2" t="s">
        <v>10</v>
      </c>
      <c r="B2502" s="3" t="s">
        <v>2510</v>
      </c>
      <c r="C2502" s="4" t="s">
        <v>2461</v>
      </c>
      <c r="D2502" s="4" t="str">
        <f>VLOOKUP(B2502,'local electoral areas'!AW:AX,2,FALSE)</f>
        <v>Ballybay – Clones</v>
      </c>
      <c r="E2502" s="4">
        <v>34042</v>
      </c>
      <c r="F2502" s="5">
        <v>332</v>
      </c>
      <c r="G2502" t="b">
        <f>COUNTIF(B:B,B2502)&gt;1</f>
        <v>0</v>
      </c>
      <c r="H2502" s="43" t="s">
        <v>159</v>
      </c>
      <c r="I2502" s="43" t="b">
        <f>COUNTIF(E:E,E2502)&gt;1</f>
        <v>0</v>
      </c>
      <c r="J2502" s="43" t="s">
        <v>159</v>
      </c>
    </row>
    <row r="2503" spans="1:10" x14ac:dyDescent="0.2">
      <c r="A2503" s="2" t="s">
        <v>10</v>
      </c>
      <c r="B2503" s="3" t="s">
        <v>2511</v>
      </c>
      <c r="C2503" s="4" t="s">
        <v>2461</v>
      </c>
      <c r="D2503" s="4" t="str">
        <f>VLOOKUP(B2503,'local electoral areas'!AW:AX,2,FALSE)</f>
        <v>Monaghan</v>
      </c>
      <c r="E2503" s="4">
        <v>34061</v>
      </c>
      <c r="F2503" s="5">
        <v>612</v>
      </c>
      <c r="G2503" t="b">
        <f>COUNTIF(B:B,B2503)&gt;1</f>
        <v>0</v>
      </c>
      <c r="H2503" s="43" t="s">
        <v>159</v>
      </c>
      <c r="I2503" s="43" t="b">
        <f>COUNTIF(E:E,E2503)&gt;1</f>
        <v>0</v>
      </c>
      <c r="J2503" s="43" t="s">
        <v>159</v>
      </c>
    </row>
    <row r="2504" spans="1:10" x14ac:dyDescent="0.2">
      <c r="A2504" s="2" t="s">
        <v>10</v>
      </c>
      <c r="B2504" s="3" t="s">
        <v>2512</v>
      </c>
      <c r="C2504" s="4" t="s">
        <v>2461</v>
      </c>
      <c r="D2504" s="4" t="str">
        <f>VLOOKUP(B2504,'local electoral areas'!AW:AX,2,FALSE)</f>
        <v>Ballybay – Clones</v>
      </c>
      <c r="E2504" s="4">
        <v>34043</v>
      </c>
      <c r="F2504" s="5">
        <v>218</v>
      </c>
      <c r="G2504" t="b">
        <f>COUNTIF(B:B,B2504)&gt;1</f>
        <v>0</v>
      </c>
      <c r="H2504" s="43" t="s">
        <v>159</v>
      </c>
      <c r="I2504" s="43" t="b">
        <f>COUNTIF(E:E,E2504)&gt;1</f>
        <v>0</v>
      </c>
      <c r="J2504" s="43" t="s">
        <v>159</v>
      </c>
    </row>
    <row r="2505" spans="1:10" x14ac:dyDescent="0.2">
      <c r="A2505" s="2" t="s">
        <v>10</v>
      </c>
      <c r="B2505" s="3" t="s">
        <v>2428</v>
      </c>
      <c r="C2505" s="4" t="s">
        <v>2461</v>
      </c>
      <c r="D2505" s="4" t="str">
        <f>VLOOKUP(B2505,'local electoral areas'!AW:AX,2,FALSE)</f>
        <v>Ballybay – Clones</v>
      </c>
      <c r="E2505" s="4">
        <v>34062</v>
      </c>
      <c r="F2505" s="5">
        <v>493</v>
      </c>
      <c r="G2505" t="b">
        <f>COUNTIF(B:B,B2505)&gt;1</f>
        <v>1</v>
      </c>
      <c r="H2505" s="43" t="s">
        <v>159</v>
      </c>
      <c r="I2505" s="43" t="b">
        <f>COUNTIF(E:E,E2505)&gt;1</f>
        <v>0</v>
      </c>
      <c r="J2505" s="43" t="s">
        <v>159</v>
      </c>
    </row>
    <row r="2506" spans="1:10" x14ac:dyDescent="0.2">
      <c r="A2506" s="2" t="s">
        <v>10</v>
      </c>
      <c r="B2506" s="3" t="s">
        <v>386</v>
      </c>
      <c r="C2506" s="4" t="s">
        <v>2461</v>
      </c>
      <c r="D2506" s="4" t="str">
        <f>VLOOKUP(B2506,'local electoral areas'!AW:AX,2,FALSE)</f>
        <v>Carrickmacross – Castleblayney</v>
      </c>
      <c r="E2506" s="4">
        <v>34016</v>
      </c>
      <c r="F2506" s="5">
        <v>666</v>
      </c>
      <c r="G2506" t="b">
        <f>COUNTIF(B:B,B2506)&gt;1</f>
        <v>1</v>
      </c>
      <c r="H2506" s="43" t="s">
        <v>159</v>
      </c>
      <c r="I2506" s="43" t="b">
        <f>COUNTIF(E:E,E2506)&gt;1</f>
        <v>0</v>
      </c>
      <c r="J2506" s="43" t="s">
        <v>159</v>
      </c>
    </row>
    <row r="2507" spans="1:10" x14ac:dyDescent="0.2">
      <c r="A2507" s="2" t="s">
        <v>10</v>
      </c>
      <c r="B2507" s="3" t="s">
        <v>2513</v>
      </c>
      <c r="C2507" s="4" t="s">
        <v>2461</v>
      </c>
      <c r="D2507" s="4" t="str">
        <f>VLOOKUP(B2507,'local electoral areas'!AW:AX,2,FALSE)</f>
        <v>Carrickmacross – Castleblayney</v>
      </c>
      <c r="E2507" s="4">
        <v>34017</v>
      </c>
      <c r="F2507" s="5">
        <v>713</v>
      </c>
      <c r="G2507" t="b">
        <f>COUNTIF(B:B,B2507)&gt;1</f>
        <v>0</v>
      </c>
      <c r="H2507" s="43" t="s">
        <v>159</v>
      </c>
      <c r="I2507" s="43" t="b">
        <f>COUNTIF(E:E,E2507)&gt;1</f>
        <v>0</v>
      </c>
      <c r="J2507" s="43" t="s">
        <v>159</v>
      </c>
    </row>
    <row r="2508" spans="1:10" x14ac:dyDescent="0.2">
      <c r="A2508" s="2" t="s">
        <v>10</v>
      </c>
      <c r="B2508" s="3" t="s">
        <v>2514</v>
      </c>
      <c r="C2508" s="4" t="s">
        <v>2461</v>
      </c>
      <c r="D2508" s="4" t="str">
        <f>VLOOKUP(B2508,'local electoral areas'!AW:AX,2,FALSE)</f>
        <v>Ballybay – Clones</v>
      </c>
      <c r="E2508" s="4">
        <v>34032</v>
      </c>
      <c r="F2508" s="5">
        <v>568</v>
      </c>
      <c r="G2508" t="b">
        <f>COUNTIF(B:B,B2508)&gt;1</f>
        <v>0</v>
      </c>
      <c r="H2508" s="43" t="s">
        <v>159</v>
      </c>
      <c r="I2508" s="43" t="b">
        <f>COUNTIF(E:E,E2508)&gt;1</f>
        <v>0</v>
      </c>
      <c r="J2508" s="43" t="s">
        <v>159</v>
      </c>
    </row>
    <row r="2509" spans="1:10" x14ac:dyDescent="0.2">
      <c r="A2509" s="2" t="s">
        <v>10</v>
      </c>
      <c r="B2509" s="3" t="s">
        <v>2515</v>
      </c>
      <c r="C2509" s="4" t="s">
        <v>2461</v>
      </c>
      <c r="D2509" s="4" t="str">
        <f>VLOOKUP(B2509,'local electoral areas'!AW:AX,2,FALSE)</f>
        <v>Ballybay – Clones</v>
      </c>
      <c r="E2509" s="4">
        <v>34044</v>
      </c>
      <c r="F2509" s="5">
        <v>443</v>
      </c>
      <c r="G2509" t="b">
        <f>COUNTIF(B:B,B2509)&gt;1</f>
        <v>0</v>
      </c>
      <c r="H2509" s="43" t="s">
        <v>159</v>
      </c>
      <c r="I2509" s="43" t="b">
        <f>COUNTIF(E:E,E2509)&gt;1</f>
        <v>0</v>
      </c>
      <c r="J2509" s="43" t="s">
        <v>159</v>
      </c>
    </row>
    <row r="2510" spans="1:10" x14ac:dyDescent="0.2">
      <c r="A2510" s="2" t="s">
        <v>10</v>
      </c>
      <c r="B2510" s="3" t="s">
        <v>2516</v>
      </c>
      <c r="C2510" s="4" t="s">
        <v>2461</v>
      </c>
      <c r="D2510" s="4" t="str">
        <f>VLOOKUP(B2510,'local electoral areas'!AW:AX,2,FALSE)</f>
        <v>Carrickmacross – Castleblayney</v>
      </c>
      <c r="E2510" s="4">
        <v>34018</v>
      </c>
      <c r="F2510" s="5">
        <v>678</v>
      </c>
      <c r="G2510" t="b">
        <f>COUNTIF(B:B,B2510)&gt;1</f>
        <v>0</v>
      </c>
      <c r="H2510" s="43" t="s">
        <v>159</v>
      </c>
      <c r="I2510" s="43" t="b">
        <f>COUNTIF(E:E,E2510)&gt;1</f>
        <v>0</v>
      </c>
      <c r="J2510" s="43" t="s">
        <v>159</v>
      </c>
    </row>
    <row r="2511" spans="1:10" x14ac:dyDescent="0.2">
      <c r="A2511" s="2" t="s">
        <v>10</v>
      </c>
      <c r="B2511" s="3" t="s">
        <v>2517</v>
      </c>
      <c r="C2511" s="4" t="s">
        <v>2461</v>
      </c>
      <c r="D2511" s="4" t="str">
        <f>VLOOKUP(B2511,'local electoral areas'!AW:AX,2,FALSE)</f>
        <v>Monaghan</v>
      </c>
      <c r="E2511" s="4">
        <v>34063</v>
      </c>
      <c r="F2511" s="5">
        <v>6371</v>
      </c>
      <c r="G2511" t="b">
        <f>COUNTIF(B:B,B2511)&gt;1</f>
        <v>0</v>
      </c>
      <c r="H2511" s="43" t="s">
        <v>159</v>
      </c>
      <c r="I2511" s="43" t="b">
        <f>COUNTIF(E:E,E2511)&gt;1</f>
        <v>0</v>
      </c>
      <c r="J2511" s="43" t="s">
        <v>159</v>
      </c>
    </row>
    <row r="2512" spans="1:10" x14ac:dyDescent="0.2">
      <c r="A2512" s="2" t="s">
        <v>10</v>
      </c>
      <c r="B2512" s="3" t="s">
        <v>2518</v>
      </c>
      <c r="C2512" s="4" t="s">
        <v>2461</v>
      </c>
      <c r="D2512" s="4" t="str">
        <f>VLOOKUP(B2512,'local electoral areas'!AW:AX,2,FALSE)</f>
        <v>Monaghan</v>
      </c>
      <c r="E2512" s="4">
        <v>34004</v>
      </c>
      <c r="F2512" s="5">
        <v>2248</v>
      </c>
      <c r="G2512" t="b">
        <f>COUNTIF(B:B,B2512)&gt;1</f>
        <v>0</v>
      </c>
      <c r="H2512" s="43" t="s">
        <v>159</v>
      </c>
      <c r="I2512" s="43" t="b">
        <f>COUNTIF(E:E,E2512)&gt;1</f>
        <v>0</v>
      </c>
      <c r="J2512" s="43" t="s">
        <v>159</v>
      </c>
    </row>
    <row r="2513" spans="1:10" x14ac:dyDescent="0.2">
      <c r="A2513" s="2" t="s">
        <v>10</v>
      </c>
      <c r="B2513" s="3" t="s">
        <v>2519</v>
      </c>
      <c r="C2513" s="4" t="s">
        <v>2461</v>
      </c>
      <c r="D2513" s="4" t="str">
        <f>VLOOKUP(B2513,'local electoral areas'!AW:AX,2,FALSE)</f>
        <v>Carrickmacross – Castleblayney</v>
      </c>
      <c r="E2513" s="4">
        <v>34033</v>
      </c>
      <c r="F2513" s="5">
        <v>382</v>
      </c>
      <c r="G2513" t="b">
        <f>COUNTIF(B:B,B2513)&gt;1</f>
        <v>0</v>
      </c>
      <c r="H2513" s="43" t="s">
        <v>159</v>
      </c>
      <c r="I2513" s="43" t="b">
        <f>COUNTIF(E:E,E2513)&gt;1</f>
        <v>0</v>
      </c>
      <c r="J2513" s="43" t="s">
        <v>159</v>
      </c>
    </row>
    <row r="2514" spans="1:10" x14ac:dyDescent="0.2">
      <c r="A2514" s="2" t="s">
        <v>10</v>
      </c>
      <c r="B2514" s="3" t="s">
        <v>2520</v>
      </c>
      <c r="C2514" s="4" t="s">
        <v>2461</v>
      </c>
      <c r="D2514" s="4" t="str">
        <f>VLOOKUP(B2514,'local electoral areas'!AW:AX,2,FALSE)</f>
        <v>Ballybay – Clones</v>
      </c>
      <c r="E2514" s="4">
        <v>34045</v>
      </c>
      <c r="F2514" s="5">
        <v>908</v>
      </c>
      <c r="G2514" t="b">
        <f>COUNTIF(B:B,B2514)&gt;1</f>
        <v>0</v>
      </c>
      <c r="H2514" s="43" t="s">
        <v>159</v>
      </c>
      <c r="I2514" s="43" t="b">
        <f>COUNTIF(E:E,E2514)&gt;1</f>
        <v>0</v>
      </c>
      <c r="J2514" s="43" t="s">
        <v>159</v>
      </c>
    </row>
    <row r="2515" spans="1:10" x14ac:dyDescent="0.2">
      <c r="A2515" s="2" t="s">
        <v>10</v>
      </c>
      <c r="B2515" s="3" t="s">
        <v>2521</v>
      </c>
      <c r="C2515" s="4" t="s">
        <v>2461</v>
      </c>
      <c r="D2515" s="4" t="str">
        <f>VLOOKUP(B2515,'local electoral areas'!AW:AX,2,FALSE)</f>
        <v>Monaghan</v>
      </c>
      <c r="E2515" s="4">
        <v>34064</v>
      </c>
      <c r="F2515" s="5">
        <v>960</v>
      </c>
      <c r="G2515" t="b">
        <f>COUNTIF(B:B,B2515)&gt;1</f>
        <v>0</v>
      </c>
      <c r="H2515" s="43" t="s">
        <v>159</v>
      </c>
      <c r="I2515" s="43" t="b">
        <f>COUNTIF(E:E,E2515)&gt;1</f>
        <v>0</v>
      </c>
      <c r="J2515" s="43" t="s">
        <v>159</v>
      </c>
    </row>
    <row r="2516" spans="1:10" x14ac:dyDescent="0.2">
      <c r="A2516" s="2" t="s">
        <v>10</v>
      </c>
      <c r="B2516" s="3" t="s">
        <v>2522</v>
      </c>
      <c r="C2516" s="4" t="s">
        <v>2461</v>
      </c>
      <c r="D2516" s="4" t="str">
        <f>VLOOKUP(B2516,'local electoral areas'!AW:AX,2,FALSE)</f>
        <v>Ballybay – Clones</v>
      </c>
      <c r="E2516" s="4">
        <v>34019</v>
      </c>
      <c r="F2516" s="5">
        <v>455</v>
      </c>
      <c r="G2516" t="b">
        <f>COUNTIF(B:B,B2516)&gt;1</f>
        <v>0</v>
      </c>
      <c r="H2516" s="43" t="s">
        <v>159</v>
      </c>
      <c r="I2516" s="43" t="b">
        <f>COUNTIF(E:E,E2516)&gt;1</f>
        <v>0</v>
      </c>
      <c r="J2516" s="43" t="s">
        <v>159</v>
      </c>
    </row>
    <row r="2517" spans="1:10" x14ac:dyDescent="0.2">
      <c r="A2517" s="2" t="s">
        <v>10</v>
      </c>
      <c r="B2517" s="3" t="s">
        <v>2523</v>
      </c>
      <c r="C2517" s="4" t="s">
        <v>2461</v>
      </c>
      <c r="D2517" s="4" t="str">
        <f>VLOOKUP(B2517,'local electoral areas'!AW:AX,2,FALSE)</f>
        <v>Monaghan</v>
      </c>
      <c r="E2517" s="4">
        <v>34065</v>
      </c>
      <c r="F2517" s="5">
        <v>1216</v>
      </c>
      <c r="G2517" t="b">
        <f>COUNTIF(B:B,B2517)&gt;1</f>
        <v>0</v>
      </c>
      <c r="H2517" s="43" t="s">
        <v>159</v>
      </c>
      <c r="I2517" s="43" t="b">
        <f>COUNTIF(E:E,E2517)&gt;1</f>
        <v>0</v>
      </c>
      <c r="J2517" s="43" t="s">
        <v>159</v>
      </c>
    </row>
    <row r="2518" spans="1:10" x14ac:dyDescent="0.2">
      <c r="A2518" s="2" t="s">
        <v>10</v>
      </c>
      <c r="B2518" s="3" t="s">
        <v>2524</v>
      </c>
      <c r="C2518" s="4" t="s">
        <v>2461</v>
      </c>
      <c r="D2518" s="4" t="str">
        <f>VLOOKUP(B2518,'local electoral areas'!AW:AX,2,FALSE)</f>
        <v>Monaghan</v>
      </c>
      <c r="E2518" s="4">
        <v>34066</v>
      </c>
      <c r="F2518" s="5">
        <v>246</v>
      </c>
      <c r="G2518" t="b">
        <f>COUNTIF(B:B,B2518)&gt;1</f>
        <v>0</v>
      </c>
      <c r="H2518" s="43" t="s">
        <v>159</v>
      </c>
      <c r="I2518" s="43" t="b">
        <f>COUNTIF(E:E,E2518)&gt;1</f>
        <v>0</v>
      </c>
      <c r="J2518" s="43" t="s">
        <v>159</v>
      </c>
    </row>
    <row r="2519" spans="1:10" x14ac:dyDescent="0.2">
      <c r="A2519" s="2" t="s">
        <v>10</v>
      </c>
      <c r="B2519" s="3" t="s">
        <v>2525</v>
      </c>
      <c r="C2519" s="4" t="s">
        <v>2461</v>
      </c>
      <c r="D2519" s="4" t="str">
        <f>VLOOKUP(B2519,'local electoral areas'!AW:AX,2,FALSE)</f>
        <v>Monaghan</v>
      </c>
      <c r="E2519" s="4">
        <v>34067</v>
      </c>
      <c r="F2519" s="5">
        <v>685</v>
      </c>
      <c r="G2519" t="b">
        <f>COUNTIF(B:B,B2519)&gt;1</f>
        <v>0</v>
      </c>
      <c r="H2519" s="43" t="s">
        <v>159</v>
      </c>
      <c r="I2519" s="43" t="b">
        <f>COUNTIF(E:E,E2519)&gt;1</f>
        <v>0</v>
      </c>
      <c r="J2519" s="43" t="s">
        <v>159</v>
      </c>
    </row>
    <row r="2520" spans="1:10" x14ac:dyDescent="0.2">
      <c r="A2520" s="2" t="s">
        <v>10</v>
      </c>
      <c r="B2520" s="3" t="s">
        <v>2526</v>
      </c>
      <c r="C2520" s="4" t="s">
        <v>2461</v>
      </c>
      <c r="D2520" s="4" t="str">
        <f>VLOOKUP(B2520,'local electoral areas'!AW:AX,2,FALSE)</f>
        <v>Ballybay – Clones</v>
      </c>
      <c r="E2520" s="4">
        <v>34046</v>
      </c>
      <c r="F2520" s="5">
        <v>390</v>
      </c>
      <c r="G2520" t="b">
        <f>COUNTIF(B:B,B2520)&gt;1</f>
        <v>0</v>
      </c>
      <c r="H2520" s="43" t="s">
        <v>159</v>
      </c>
      <c r="I2520" s="43" t="b">
        <f>COUNTIF(E:E,E2520)&gt;1</f>
        <v>0</v>
      </c>
      <c r="J2520" s="43" t="s">
        <v>159</v>
      </c>
    </row>
    <row r="2521" spans="1:10" x14ac:dyDescent="0.2">
      <c r="A2521" s="2" t="s">
        <v>10</v>
      </c>
      <c r="B2521" s="3" t="s">
        <v>2527</v>
      </c>
      <c r="C2521" s="4" t="s">
        <v>2461</v>
      </c>
      <c r="D2521" s="4" t="str">
        <f>VLOOKUP(B2521,'local electoral areas'!AW:AX,2,FALSE)</f>
        <v>Monaghan</v>
      </c>
      <c r="E2521" s="4">
        <v>34068</v>
      </c>
      <c r="F2521" s="5">
        <v>1006</v>
      </c>
      <c r="G2521" t="b">
        <f>COUNTIF(B:B,B2521)&gt;1</f>
        <v>0</v>
      </c>
      <c r="H2521" s="43" t="s">
        <v>159</v>
      </c>
      <c r="I2521" s="43" t="b">
        <f>COUNTIF(E:E,E2521)&gt;1</f>
        <v>0</v>
      </c>
      <c r="J2521" s="43" t="s">
        <v>159</v>
      </c>
    </row>
    <row r="2522" spans="1:10" x14ac:dyDescent="0.2">
      <c r="A2522" s="2" t="s">
        <v>10</v>
      </c>
      <c r="B2522" s="3" t="s">
        <v>2528</v>
      </c>
      <c r="C2522" s="4" t="s">
        <v>2461</v>
      </c>
      <c r="D2522" s="4" t="str">
        <f>VLOOKUP(B2522,'local electoral areas'!AW:AX,2,FALSE)</f>
        <v>Monaghan</v>
      </c>
      <c r="E2522" s="4">
        <v>34069</v>
      </c>
      <c r="F2522" s="5">
        <v>877</v>
      </c>
      <c r="G2522" t="b">
        <f>COUNTIF(B:B,B2522)&gt;1</f>
        <v>0</v>
      </c>
      <c r="H2522" s="43" t="s">
        <v>159</v>
      </c>
      <c r="I2522" s="43" t="b">
        <f>COUNTIF(E:E,E2522)&gt;1</f>
        <v>0</v>
      </c>
      <c r="J2522" s="43" t="s">
        <v>159</v>
      </c>
    </row>
    <row r="2523" spans="1:10" x14ac:dyDescent="0.2">
      <c r="A2523" s="2" t="s">
        <v>10</v>
      </c>
      <c r="B2523" s="3" t="s">
        <v>2529</v>
      </c>
      <c r="C2523" s="4" t="s">
        <v>2461</v>
      </c>
      <c r="D2523" s="4" t="str">
        <f>VLOOKUP(B2523,'local electoral areas'!AW:AX,2,FALSE)</f>
        <v>Ballybay – Clones</v>
      </c>
      <c r="E2523" s="4">
        <v>34070</v>
      </c>
      <c r="F2523" s="5">
        <v>666</v>
      </c>
      <c r="G2523" t="b">
        <f>COUNTIF(B:B,B2523)&gt;1</f>
        <v>0</v>
      </c>
      <c r="H2523" s="43" t="s">
        <v>159</v>
      </c>
      <c r="I2523" s="43" t="b">
        <f>COUNTIF(E:E,E2523)&gt;1</f>
        <v>0</v>
      </c>
      <c r="J2523" s="43" t="s">
        <v>159</v>
      </c>
    </row>
    <row r="2524" spans="1:10" x14ac:dyDescent="0.2">
      <c r="A2524" s="2" t="s">
        <v>10</v>
      </c>
      <c r="B2524" s="3" t="s">
        <v>2530</v>
      </c>
      <c r="C2524" s="4" t="s">
        <v>2531</v>
      </c>
      <c r="D2524" s="4" t="str">
        <f>VLOOKUP(B2524,'local electoral areas'!BA:BB,2,FALSE)</f>
        <v>Edenderry</v>
      </c>
      <c r="E2524" s="4">
        <v>12078</v>
      </c>
      <c r="F2524" s="5">
        <v>2568</v>
      </c>
      <c r="G2524" t="b">
        <f>COUNTIF(B:B,B2524)&gt;1</f>
        <v>0</v>
      </c>
      <c r="H2524" s="43" t="s">
        <v>1813</v>
      </c>
      <c r="I2524" s="43" t="b">
        <f>COUNTIF(E:E,E2524)&gt;1</f>
        <v>0</v>
      </c>
    </row>
    <row r="2525" spans="1:10" x14ac:dyDescent="0.2">
      <c r="A2525" s="2" t="s">
        <v>10</v>
      </c>
      <c r="B2525" s="3" t="s">
        <v>2532</v>
      </c>
      <c r="C2525" s="4" t="s">
        <v>2531</v>
      </c>
      <c r="D2525" s="4" t="str">
        <f>VLOOKUP(B2525,'local electoral areas'!BA:BB,2,FALSE)</f>
        <v>Birr</v>
      </c>
      <c r="E2525" s="4">
        <v>12046</v>
      </c>
      <c r="F2525" s="5">
        <v>378</v>
      </c>
      <c r="G2525" t="b">
        <f>COUNTIF(B:B,B2525)&gt;1</f>
        <v>0</v>
      </c>
      <c r="H2525" s="48" t="s">
        <v>1818</v>
      </c>
      <c r="I2525" s="48" t="b">
        <f>COUNTIF(E:E,E2525)&gt;1</f>
        <v>0</v>
      </c>
    </row>
    <row r="2526" spans="1:10" x14ac:dyDescent="0.2">
      <c r="A2526" s="2" t="s">
        <v>10</v>
      </c>
      <c r="B2526" s="3" t="s">
        <v>2533</v>
      </c>
      <c r="C2526" s="4" t="s">
        <v>2531</v>
      </c>
      <c r="D2526" s="4" t="str">
        <f>VLOOKUP(B2526,'local electoral areas'!BA:BB,2,FALSE)</f>
        <v>Birr</v>
      </c>
      <c r="E2526" s="4">
        <v>12047</v>
      </c>
      <c r="F2526" s="5">
        <v>182</v>
      </c>
      <c r="G2526" t="b">
        <f>COUNTIF(B:B,B2526)&gt;1</f>
        <v>0</v>
      </c>
      <c r="H2526" s="48" t="s">
        <v>1818</v>
      </c>
      <c r="I2526" s="48" t="b">
        <f>COUNTIF(E:E,E2526)&gt;1</f>
        <v>0</v>
      </c>
    </row>
    <row r="2527" spans="1:10" x14ac:dyDescent="0.2">
      <c r="A2527" s="2" t="s">
        <v>10</v>
      </c>
      <c r="B2527" s="3" t="s">
        <v>2534</v>
      </c>
      <c r="C2527" s="4" t="s">
        <v>2531</v>
      </c>
      <c r="D2527" s="4" t="str">
        <f>VLOOKUP(B2527,'local electoral areas'!BA:BB,2,FALSE)</f>
        <v>Edenderry</v>
      </c>
      <c r="E2527" s="4">
        <v>12035</v>
      </c>
      <c r="F2527" s="5">
        <v>1388</v>
      </c>
      <c r="G2527" t="b">
        <f>COUNTIF(B:B,B2527)&gt;1</f>
        <v>0</v>
      </c>
      <c r="H2527" s="48" t="s">
        <v>1818</v>
      </c>
      <c r="I2527" s="48" t="b">
        <f>COUNTIF(E:E,E2527)&gt;1</f>
        <v>0</v>
      </c>
    </row>
    <row r="2528" spans="1:10" x14ac:dyDescent="0.2">
      <c r="A2528" s="2" t="s">
        <v>10</v>
      </c>
      <c r="B2528" s="3" t="s">
        <v>2535</v>
      </c>
      <c r="C2528" s="4" t="s">
        <v>2531</v>
      </c>
      <c r="D2528" s="4" t="str">
        <f>VLOOKUP(B2528,'local electoral areas'!BA:BB,2,FALSE)</f>
        <v>Edenderry</v>
      </c>
      <c r="E2528" s="4">
        <v>12059</v>
      </c>
      <c r="F2528" s="5">
        <v>661</v>
      </c>
      <c r="G2528" t="b">
        <f>COUNTIF(B:B,B2528)&gt;1</f>
        <v>0</v>
      </c>
      <c r="H2528" s="48" t="s">
        <v>1818</v>
      </c>
      <c r="I2528" s="48" t="b">
        <f>COUNTIF(E:E,E2528)&gt;1</f>
        <v>0</v>
      </c>
    </row>
    <row r="2529" spans="1:9" x14ac:dyDescent="0.2">
      <c r="A2529" s="2" t="s">
        <v>10</v>
      </c>
      <c r="B2529" s="3" t="s">
        <v>2536</v>
      </c>
      <c r="C2529" s="4" t="s">
        <v>2531</v>
      </c>
      <c r="D2529" s="4" t="str">
        <f>VLOOKUP(B2529,'local electoral areas'!BA:BB,2,FALSE)</f>
        <v>Tullamore</v>
      </c>
      <c r="E2529" s="4">
        <v>12003</v>
      </c>
      <c r="F2529" s="5">
        <v>748</v>
      </c>
      <c r="G2529" t="b">
        <f>COUNTIF(B:B,B2529)&gt;1</f>
        <v>0</v>
      </c>
      <c r="H2529" s="48" t="s">
        <v>1818</v>
      </c>
      <c r="I2529" s="48" t="b">
        <f>COUNTIF(E:E,E2529)&gt;1</f>
        <v>0</v>
      </c>
    </row>
    <row r="2530" spans="1:9" x14ac:dyDescent="0.2">
      <c r="A2530" s="2" t="s">
        <v>10</v>
      </c>
      <c r="B2530" s="3" t="s">
        <v>2537</v>
      </c>
      <c r="C2530" s="4" t="s">
        <v>2531</v>
      </c>
      <c r="D2530" s="4" t="str">
        <f>VLOOKUP(B2530,'local electoral areas'!BA:BB,2,FALSE)</f>
        <v>Edenderry</v>
      </c>
      <c r="E2530" s="4">
        <v>12036</v>
      </c>
      <c r="F2530" s="5">
        <v>640</v>
      </c>
      <c r="G2530" t="b">
        <f>COUNTIF(B:B,B2530)&gt;1</f>
        <v>0</v>
      </c>
      <c r="H2530" s="48" t="s">
        <v>1818</v>
      </c>
      <c r="I2530" s="48" t="b">
        <f>COUNTIF(E:E,E2530)&gt;1</f>
        <v>0</v>
      </c>
    </row>
    <row r="2531" spans="1:9" x14ac:dyDescent="0.2">
      <c r="A2531" s="2" t="s">
        <v>10</v>
      </c>
      <c r="B2531" s="3" t="s">
        <v>2538</v>
      </c>
      <c r="C2531" s="4" t="s">
        <v>2531</v>
      </c>
      <c r="D2531" s="4" t="str">
        <f>VLOOKUP(B2531,'local electoral areas'!BA:BB,2,FALSE)</f>
        <v>Edenderry</v>
      </c>
      <c r="E2531" s="4">
        <v>12060</v>
      </c>
      <c r="F2531" s="5">
        <v>411</v>
      </c>
      <c r="G2531" t="b">
        <f>COUNTIF(B:B,B2531)&gt;1</f>
        <v>0</v>
      </c>
      <c r="H2531" s="48" t="s">
        <v>1818</v>
      </c>
      <c r="I2531" s="48" t="b">
        <f>COUNTIF(E:E,E2531)&gt;1</f>
        <v>0</v>
      </c>
    </row>
    <row r="2532" spans="1:9" x14ac:dyDescent="0.2">
      <c r="A2532" s="2" t="s">
        <v>10</v>
      </c>
      <c r="B2532" s="3" t="s">
        <v>2539</v>
      </c>
      <c r="C2532" s="4" t="s">
        <v>2531</v>
      </c>
      <c r="D2532" s="4" t="str">
        <f>VLOOKUP(B2532,'local electoral areas'!BA:BB,2,FALSE)</f>
        <v>Birr</v>
      </c>
      <c r="E2532" s="4">
        <v>12004</v>
      </c>
      <c r="F2532" s="5">
        <v>2202</v>
      </c>
      <c r="G2532" t="b">
        <f>COUNTIF(B:B,B2532)&gt;1</f>
        <v>0</v>
      </c>
      <c r="H2532" s="48" t="s">
        <v>1818</v>
      </c>
      <c r="I2532" s="48" t="b">
        <f>COUNTIF(E:E,E2532)&gt;1</f>
        <v>0</v>
      </c>
    </row>
    <row r="2533" spans="1:9" x14ac:dyDescent="0.2">
      <c r="A2533" s="2" t="s">
        <v>10</v>
      </c>
      <c r="B2533" s="3" t="s">
        <v>2540</v>
      </c>
      <c r="C2533" s="4" t="s">
        <v>2531</v>
      </c>
      <c r="D2533" s="4" t="str">
        <f>VLOOKUP(B2533,'local electoral areas'!BA:BB,2,FALSE)</f>
        <v>Birr</v>
      </c>
      <c r="E2533" s="4">
        <v>12048</v>
      </c>
      <c r="F2533" s="5">
        <v>182</v>
      </c>
      <c r="G2533" t="b">
        <f>COUNTIF(B:B,B2533)&gt;1</f>
        <v>0</v>
      </c>
      <c r="H2533" s="48" t="s">
        <v>1818</v>
      </c>
      <c r="I2533" s="48" t="b">
        <f>COUNTIF(E:E,E2533)&gt;1</f>
        <v>0</v>
      </c>
    </row>
    <row r="2534" spans="1:9" x14ac:dyDescent="0.2">
      <c r="A2534" s="2" t="s">
        <v>10</v>
      </c>
      <c r="B2534" s="3" t="s">
        <v>2541</v>
      </c>
      <c r="C2534" s="4" t="s">
        <v>2531</v>
      </c>
      <c r="D2534" s="4" t="str">
        <f>VLOOKUP(B2534,'local electoral areas'!BA:BB,2,FALSE)</f>
        <v>Tullamore</v>
      </c>
      <c r="E2534" s="4">
        <v>12061</v>
      </c>
      <c r="F2534" s="5">
        <v>341</v>
      </c>
      <c r="G2534" t="b">
        <f>COUNTIF(B:B,B2534)&gt;1</f>
        <v>0</v>
      </c>
      <c r="H2534" s="48" t="s">
        <v>1818</v>
      </c>
      <c r="I2534" s="48" t="b">
        <f>COUNTIF(E:E,E2534)&gt;1</f>
        <v>0</v>
      </c>
    </row>
    <row r="2535" spans="1:9" x14ac:dyDescent="0.2">
      <c r="A2535" s="2" t="s">
        <v>10</v>
      </c>
      <c r="B2535" s="3" t="s">
        <v>2542</v>
      </c>
      <c r="C2535" s="4" t="s">
        <v>2531</v>
      </c>
      <c r="D2535" s="4" t="str">
        <f>VLOOKUP(B2535,'local electoral areas'!BA:BB,2,FALSE)</f>
        <v>Birr</v>
      </c>
      <c r="E2535" s="4">
        <v>12005</v>
      </c>
      <c r="F2535" s="5">
        <v>1299</v>
      </c>
      <c r="G2535" t="b">
        <f>COUNTIF(B:B,B2535)&gt;1</f>
        <v>0</v>
      </c>
      <c r="H2535" s="48" t="s">
        <v>1818</v>
      </c>
      <c r="I2535" s="48" t="b">
        <f>COUNTIF(E:E,E2535)&gt;1</f>
        <v>0</v>
      </c>
    </row>
    <row r="2536" spans="1:9" x14ac:dyDescent="0.2">
      <c r="A2536" s="2" t="s">
        <v>10</v>
      </c>
      <c r="B2536" s="3" t="s">
        <v>2543</v>
      </c>
      <c r="C2536" s="4" t="s">
        <v>2531</v>
      </c>
      <c r="D2536" s="4" t="str">
        <f>VLOOKUP(B2536,'local electoral areas'!BA:BB,2,FALSE)</f>
        <v>Birr</v>
      </c>
      <c r="E2536" s="4">
        <v>12001</v>
      </c>
      <c r="F2536" s="5">
        <v>4729</v>
      </c>
      <c r="G2536" t="b">
        <f>COUNTIF(B:B,B2536)&gt;1</f>
        <v>0</v>
      </c>
      <c r="H2536" s="48" t="s">
        <v>1818</v>
      </c>
      <c r="I2536" s="48" t="b">
        <f>COUNTIF(E:E,E2536)&gt;1</f>
        <v>0</v>
      </c>
    </row>
    <row r="2537" spans="1:9" x14ac:dyDescent="0.2">
      <c r="A2537" s="2" t="s">
        <v>10</v>
      </c>
      <c r="B2537" s="3" t="s">
        <v>2544</v>
      </c>
      <c r="C2537" s="4" t="s">
        <v>2531</v>
      </c>
      <c r="D2537" s="4" t="str">
        <f>VLOOKUP(B2537,'local electoral areas'!BA:BB,2,FALSE)</f>
        <v>Edenderry</v>
      </c>
      <c r="E2537" s="4">
        <v>12037</v>
      </c>
      <c r="F2537" s="5">
        <v>1064</v>
      </c>
      <c r="G2537" t="b">
        <f>COUNTIF(B:B,B2537)&gt;1</f>
        <v>0</v>
      </c>
      <c r="H2537" s="48" t="s">
        <v>1818</v>
      </c>
      <c r="I2537" s="48" t="b">
        <f>COUNTIF(E:E,E2537)&gt;1</f>
        <v>0</v>
      </c>
    </row>
    <row r="2538" spans="1:9" x14ac:dyDescent="0.2">
      <c r="A2538" s="2" t="s">
        <v>10</v>
      </c>
      <c r="B2538" s="3" t="s">
        <v>2545</v>
      </c>
      <c r="C2538" s="4" t="s">
        <v>2531</v>
      </c>
      <c r="D2538" s="4" t="str">
        <f>VLOOKUP(B2538,'local electoral areas'!BA:BB,2,FALSE)</f>
        <v>Birr</v>
      </c>
      <c r="E2538" s="4">
        <v>12006</v>
      </c>
      <c r="F2538" s="5">
        <v>126</v>
      </c>
      <c r="G2538" t="b">
        <f>COUNTIF(B:B,B2538)&gt;1</f>
        <v>0</v>
      </c>
      <c r="H2538" s="48" t="s">
        <v>1818</v>
      </c>
      <c r="I2538" s="48" t="b">
        <f>COUNTIF(E:E,E2538)&gt;1</f>
        <v>0</v>
      </c>
    </row>
    <row r="2539" spans="1:9" x14ac:dyDescent="0.2">
      <c r="A2539" s="2" t="s">
        <v>10</v>
      </c>
      <c r="B2539" s="3" t="s">
        <v>2546</v>
      </c>
      <c r="C2539" s="4" t="s">
        <v>2531</v>
      </c>
      <c r="D2539" s="4" t="str">
        <f>VLOOKUP(B2539,'local electoral areas'!BA:BB,2,FALSE)</f>
        <v>Birr</v>
      </c>
      <c r="E2539" s="4">
        <v>12049</v>
      </c>
      <c r="F2539" s="5">
        <v>193</v>
      </c>
      <c r="G2539" t="b">
        <f>COUNTIF(B:B,B2539)&gt;1</f>
        <v>0</v>
      </c>
      <c r="H2539" s="48" t="s">
        <v>1818</v>
      </c>
      <c r="I2539" s="48" t="b">
        <f>COUNTIF(E:E,E2539)&gt;1</f>
        <v>0</v>
      </c>
    </row>
    <row r="2540" spans="1:9" x14ac:dyDescent="0.2">
      <c r="A2540" s="2" t="s">
        <v>10</v>
      </c>
      <c r="B2540" s="3" t="s">
        <v>2547</v>
      </c>
      <c r="C2540" s="4" t="s">
        <v>2531</v>
      </c>
      <c r="D2540" s="4" t="str">
        <f>VLOOKUP(B2540,'local electoral areas'!BA:BB,2,FALSE)</f>
        <v>Tullamore</v>
      </c>
      <c r="E2540" s="4">
        <v>12062</v>
      </c>
      <c r="F2540" s="5">
        <v>1692</v>
      </c>
      <c r="G2540" t="b">
        <f>COUNTIF(B:B,B2540)&gt;1</f>
        <v>0</v>
      </c>
      <c r="H2540" s="48" t="s">
        <v>1818</v>
      </c>
      <c r="I2540" s="48" t="b">
        <f>COUNTIF(E:E,E2540)&gt;1</f>
        <v>0</v>
      </c>
    </row>
    <row r="2541" spans="1:9" x14ac:dyDescent="0.2">
      <c r="A2541" s="2" t="s">
        <v>10</v>
      </c>
      <c r="B2541" s="3" t="s">
        <v>1729</v>
      </c>
      <c r="C2541" s="4" t="s">
        <v>2531</v>
      </c>
      <c r="D2541" s="4" t="str">
        <f>VLOOKUP(B2541,'local electoral areas'!BA:BB,2,FALSE)</f>
        <v>Tullamore</v>
      </c>
      <c r="E2541" s="4">
        <v>12063</v>
      </c>
      <c r="F2541" s="5">
        <v>4204</v>
      </c>
      <c r="G2541" t="b">
        <f>COUNTIF(B:B,B2541)&gt;1</f>
        <v>1</v>
      </c>
      <c r="H2541" s="48" t="s">
        <v>1818</v>
      </c>
      <c r="I2541" s="48" t="b">
        <f>COUNTIF(E:E,E2541)&gt;1</f>
        <v>0</v>
      </c>
    </row>
    <row r="2542" spans="1:9" x14ac:dyDescent="0.2">
      <c r="A2542" s="2" t="s">
        <v>10</v>
      </c>
      <c r="B2542" s="3" t="s">
        <v>2548</v>
      </c>
      <c r="C2542" s="4" t="s">
        <v>2531</v>
      </c>
      <c r="D2542" s="4" t="str">
        <f>VLOOKUP(B2542,'local electoral areas'!BA:BB,2,FALSE)</f>
        <v>Birr</v>
      </c>
      <c r="E2542" s="4">
        <v>12007</v>
      </c>
      <c r="F2542" s="5">
        <v>1044</v>
      </c>
      <c r="G2542" t="b">
        <f>COUNTIF(B:B,B2542)&gt;1</f>
        <v>1</v>
      </c>
      <c r="H2542" s="48" t="s">
        <v>1818</v>
      </c>
      <c r="I2542" s="48" t="b">
        <f>COUNTIF(E:E,E2542)&gt;1</f>
        <v>0</v>
      </c>
    </row>
    <row r="2543" spans="1:9" x14ac:dyDescent="0.2">
      <c r="A2543" s="2" t="s">
        <v>10</v>
      </c>
      <c r="B2543" s="3" t="s">
        <v>2549</v>
      </c>
      <c r="C2543" s="4" t="s">
        <v>2531</v>
      </c>
      <c r="D2543" s="4" t="str">
        <f>VLOOKUP(B2543,'local electoral areas'!BA:BB,2,FALSE)</f>
        <v>Edenderry</v>
      </c>
      <c r="E2543" s="4">
        <v>12038</v>
      </c>
      <c r="F2543" s="5">
        <v>804</v>
      </c>
      <c r="G2543" t="b">
        <f>COUNTIF(B:B,B2543)&gt;1</f>
        <v>0</v>
      </c>
      <c r="H2543" s="48" t="s">
        <v>1818</v>
      </c>
      <c r="I2543" s="48" t="b">
        <f>COUNTIF(E:E,E2543)&gt;1</f>
        <v>0</v>
      </c>
    </row>
    <row r="2544" spans="1:9" x14ac:dyDescent="0.2">
      <c r="A2544" s="2" t="s">
        <v>10</v>
      </c>
      <c r="B2544" s="3" t="s">
        <v>2550</v>
      </c>
      <c r="C2544" s="4" t="s">
        <v>2531</v>
      </c>
      <c r="D2544" s="4" t="str">
        <f>VLOOKUP(B2544,'local electoral areas'!BA:BB,2,FALSE)</f>
        <v>Birr</v>
      </c>
      <c r="E2544" s="4">
        <v>12008</v>
      </c>
      <c r="F2544" s="5">
        <v>350</v>
      </c>
      <c r="G2544" t="b">
        <f>COUNTIF(B:B,B2544)&gt;1</f>
        <v>0</v>
      </c>
      <c r="H2544" s="48" t="s">
        <v>1818</v>
      </c>
      <c r="I2544" s="48" t="b">
        <f>COUNTIF(E:E,E2544)&gt;1</f>
        <v>0</v>
      </c>
    </row>
    <row r="2545" spans="1:9" x14ac:dyDescent="0.2">
      <c r="A2545" s="2" t="s">
        <v>10</v>
      </c>
      <c r="B2545" s="3" t="s">
        <v>105</v>
      </c>
      <c r="C2545" s="4" t="s">
        <v>2531</v>
      </c>
      <c r="D2545" s="4" t="str">
        <f>VLOOKUP(B2545,'local electoral areas'!BA:BB,2,FALSE)</f>
        <v>Edenderry</v>
      </c>
      <c r="E2545" s="4">
        <v>12039</v>
      </c>
      <c r="F2545" s="5">
        <v>506</v>
      </c>
      <c r="G2545" t="b">
        <f>COUNTIF(B:B,B2545)&gt;1</f>
        <v>1</v>
      </c>
      <c r="H2545" s="48" t="s">
        <v>1818</v>
      </c>
      <c r="I2545" s="48" t="b">
        <f>COUNTIF(E:E,E2545)&gt;1</f>
        <v>0</v>
      </c>
    </row>
    <row r="2546" spans="1:9" x14ac:dyDescent="0.2">
      <c r="A2546" s="2" t="s">
        <v>10</v>
      </c>
      <c r="B2546" s="3" t="s">
        <v>2551</v>
      </c>
      <c r="C2546" s="4" t="s">
        <v>2531</v>
      </c>
      <c r="D2546" s="4" t="str">
        <f>VLOOKUP(B2546,'local electoral areas'!BA:BB,2,FALSE)</f>
        <v>Edenderry</v>
      </c>
      <c r="E2546" s="4">
        <v>12064</v>
      </c>
      <c r="F2546" s="5">
        <v>722</v>
      </c>
      <c r="G2546" t="b">
        <f>COUNTIF(B:B,B2546)&gt;1</f>
        <v>0</v>
      </c>
      <c r="H2546" s="48" t="s">
        <v>1818</v>
      </c>
      <c r="I2546" s="48" t="b">
        <f>COUNTIF(E:E,E2546)&gt;1</f>
        <v>0</v>
      </c>
    </row>
    <row r="2547" spans="1:9" x14ac:dyDescent="0.2">
      <c r="A2547" s="2" t="s">
        <v>10</v>
      </c>
      <c r="B2547" s="3" t="s">
        <v>2552</v>
      </c>
      <c r="C2547" s="4" t="s">
        <v>2531</v>
      </c>
      <c r="D2547" s="4" t="str">
        <f>VLOOKUP(B2547,'local electoral areas'!BA:BB,2,FALSE)</f>
        <v>Edenderry</v>
      </c>
      <c r="E2547" s="4">
        <v>12040</v>
      </c>
      <c r="F2547" s="5">
        <v>575</v>
      </c>
      <c r="G2547" t="b">
        <f>COUNTIF(B:B,B2547)&gt;1</f>
        <v>1</v>
      </c>
      <c r="H2547" s="48" t="s">
        <v>1818</v>
      </c>
      <c r="I2547" s="48" t="b">
        <f>COUNTIF(E:E,E2547)&gt;1</f>
        <v>0</v>
      </c>
    </row>
    <row r="2548" spans="1:9" x14ac:dyDescent="0.2">
      <c r="A2548" s="2" t="s">
        <v>10</v>
      </c>
      <c r="B2548" s="3" t="s">
        <v>2553</v>
      </c>
      <c r="C2548" s="4" t="s">
        <v>2531</v>
      </c>
      <c r="D2548" s="4" t="str">
        <f>VLOOKUP(B2548,'local electoral areas'!BA:BB,2,FALSE)</f>
        <v>Birr</v>
      </c>
      <c r="E2548" s="4">
        <v>12050</v>
      </c>
      <c r="F2548" s="5">
        <v>784</v>
      </c>
      <c r="G2548" t="b">
        <f>COUNTIF(B:B,B2548)&gt;1</f>
        <v>0</v>
      </c>
      <c r="H2548" s="48" t="s">
        <v>1818</v>
      </c>
      <c r="I2548" s="48" t="b">
        <f>COUNTIF(E:E,E2548)&gt;1</f>
        <v>0</v>
      </c>
    </row>
    <row r="2549" spans="1:9" x14ac:dyDescent="0.2">
      <c r="A2549" s="2" t="s">
        <v>10</v>
      </c>
      <c r="B2549" s="3" t="s">
        <v>2554</v>
      </c>
      <c r="C2549" s="4" t="s">
        <v>2531</v>
      </c>
      <c r="D2549" s="4" t="str">
        <f>VLOOKUP(B2549,'local electoral areas'!BA:BB,2,FALSE)</f>
        <v>Edenderry</v>
      </c>
      <c r="E2549" s="4">
        <v>12065</v>
      </c>
      <c r="F2549" s="5">
        <v>1586</v>
      </c>
      <c r="G2549" t="b">
        <f>COUNTIF(B:B,B2549)&gt;1</f>
        <v>0</v>
      </c>
      <c r="H2549" s="48" t="s">
        <v>1818</v>
      </c>
      <c r="I2549" s="48" t="b">
        <f>COUNTIF(E:E,E2549)&gt;1</f>
        <v>0</v>
      </c>
    </row>
    <row r="2550" spans="1:9" x14ac:dyDescent="0.2">
      <c r="A2550" s="2" t="s">
        <v>10</v>
      </c>
      <c r="B2550" s="3" t="s">
        <v>2555</v>
      </c>
      <c r="C2550" s="4" t="s">
        <v>2531</v>
      </c>
      <c r="D2550" s="4" t="str">
        <f>VLOOKUP(B2550,'local electoral areas'!BA:BB,2,FALSE)</f>
        <v>Birr</v>
      </c>
      <c r="E2550" s="4">
        <v>12009</v>
      </c>
      <c r="F2550" s="5">
        <v>344</v>
      </c>
      <c r="G2550" t="b">
        <f>COUNTIF(B:B,B2550)&gt;1</f>
        <v>0</v>
      </c>
      <c r="H2550" s="48" t="s">
        <v>1818</v>
      </c>
      <c r="I2550" s="48" t="b">
        <f>COUNTIF(E:E,E2550)&gt;1</f>
        <v>0</v>
      </c>
    </row>
    <row r="2551" spans="1:9" x14ac:dyDescent="0.2">
      <c r="A2551" s="2" t="s">
        <v>10</v>
      </c>
      <c r="B2551" s="3" t="s">
        <v>2556</v>
      </c>
      <c r="C2551" s="4" t="s">
        <v>2531</v>
      </c>
      <c r="D2551" s="4" t="str">
        <f>VLOOKUP(B2551,'local electoral areas'!BA:BB,2,FALSE)</f>
        <v>Birr</v>
      </c>
      <c r="E2551" s="4">
        <v>12010</v>
      </c>
      <c r="F2551" s="5">
        <v>267</v>
      </c>
      <c r="G2551" t="b">
        <f>COUNTIF(B:B,B2551)&gt;1</f>
        <v>0</v>
      </c>
      <c r="H2551" s="48" t="s">
        <v>1818</v>
      </c>
      <c r="I2551" s="48" t="b">
        <f>COUNTIF(E:E,E2551)&gt;1</f>
        <v>0</v>
      </c>
    </row>
    <row r="2552" spans="1:9" x14ac:dyDescent="0.2">
      <c r="A2552" s="2" t="s">
        <v>10</v>
      </c>
      <c r="B2552" s="3" t="s">
        <v>2557</v>
      </c>
      <c r="C2552" s="4" t="s">
        <v>2531</v>
      </c>
      <c r="D2552" s="4" t="str">
        <f>VLOOKUP(B2552,'local electoral areas'!BA:BB,2,FALSE)</f>
        <v>Tullamore</v>
      </c>
      <c r="E2552" s="4">
        <v>12066</v>
      </c>
      <c r="F2552" s="5">
        <v>296</v>
      </c>
      <c r="G2552" t="b">
        <f>COUNTIF(B:B,B2552)&gt;1</f>
        <v>0</v>
      </c>
      <c r="H2552" s="48" t="s">
        <v>1818</v>
      </c>
      <c r="I2552" s="48" t="b">
        <f>COUNTIF(E:E,E2552)&gt;1</f>
        <v>0</v>
      </c>
    </row>
    <row r="2553" spans="1:9" x14ac:dyDescent="0.2">
      <c r="A2553" s="2" t="s">
        <v>10</v>
      </c>
      <c r="B2553" s="3" t="s">
        <v>1545</v>
      </c>
      <c r="C2553" s="4" t="s">
        <v>2531</v>
      </c>
      <c r="D2553" s="4" t="str">
        <f>VLOOKUP(B2553,'local electoral areas'!BA:BB,2,FALSE)</f>
        <v>Birr</v>
      </c>
      <c r="E2553" s="4">
        <v>12011</v>
      </c>
      <c r="F2553" s="5">
        <v>547</v>
      </c>
      <c r="G2553" t="b">
        <f>COUNTIF(B:B,B2553)&gt;1</f>
        <v>1</v>
      </c>
      <c r="H2553" s="48" t="s">
        <v>1818</v>
      </c>
      <c r="I2553" s="48" t="b">
        <f>COUNTIF(E:E,E2553)&gt;1</f>
        <v>0</v>
      </c>
    </row>
    <row r="2554" spans="1:9" x14ac:dyDescent="0.2">
      <c r="A2554" s="2" t="s">
        <v>10</v>
      </c>
      <c r="B2554" s="3" t="s">
        <v>2558</v>
      </c>
      <c r="C2554" s="4" t="s">
        <v>2531</v>
      </c>
      <c r="D2554" s="4" t="str">
        <f>VLOOKUP(B2554,'local electoral areas'!BA:BB,2,FALSE)</f>
        <v>Birr</v>
      </c>
      <c r="E2554" s="4">
        <v>12012</v>
      </c>
      <c r="F2554" s="5">
        <v>360</v>
      </c>
      <c r="G2554" t="b">
        <f>COUNTIF(B:B,B2554)&gt;1</f>
        <v>0</v>
      </c>
      <c r="H2554" s="48" t="s">
        <v>1818</v>
      </c>
      <c r="I2554" s="48" t="b">
        <f>COUNTIF(E:E,E2554)&gt;1</f>
        <v>0</v>
      </c>
    </row>
    <row r="2555" spans="1:9" x14ac:dyDescent="0.2">
      <c r="A2555" s="2" t="s">
        <v>10</v>
      </c>
      <c r="B2555" s="3" t="s">
        <v>2559</v>
      </c>
      <c r="C2555" s="4" t="s">
        <v>2531</v>
      </c>
      <c r="D2555" s="4" t="str">
        <f>VLOOKUP(B2555,'local electoral areas'!BA:BB,2,FALSE)</f>
        <v>Birr</v>
      </c>
      <c r="E2555" s="4">
        <v>12013</v>
      </c>
      <c r="F2555" s="5">
        <v>461</v>
      </c>
      <c r="G2555" t="b">
        <f>COUNTIF(B:B,B2555)&gt;1</f>
        <v>0</v>
      </c>
      <c r="H2555" s="48" t="s">
        <v>1818</v>
      </c>
      <c r="I2555" s="48" t="b">
        <f>COUNTIF(E:E,E2555)&gt;1</f>
        <v>0</v>
      </c>
    </row>
    <row r="2556" spans="1:9" x14ac:dyDescent="0.2">
      <c r="A2556" s="2" t="s">
        <v>10</v>
      </c>
      <c r="B2556" s="3" t="s">
        <v>2560</v>
      </c>
      <c r="C2556" s="4" t="s">
        <v>2531</v>
      </c>
      <c r="D2556" s="4" t="str">
        <f>VLOOKUP(B2556,'local electoral areas'!BA:BB,2,FALSE)</f>
        <v>Birr</v>
      </c>
      <c r="E2556" s="4">
        <v>12051</v>
      </c>
      <c r="F2556" s="5">
        <v>395</v>
      </c>
      <c r="G2556" t="b">
        <f>COUNTIF(B:B,B2556)&gt;1</f>
        <v>0</v>
      </c>
      <c r="H2556" s="48" t="s">
        <v>1818</v>
      </c>
      <c r="I2556" s="48" t="b">
        <f>COUNTIF(E:E,E2556)&gt;1</f>
        <v>0</v>
      </c>
    </row>
    <row r="2557" spans="1:9" x14ac:dyDescent="0.2">
      <c r="A2557" s="2" t="s">
        <v>10</v>
      </c>
      <c r="B2557" s="3" t="s">
        <v>1855</v>
      </c>
      <c r="C2557" s="4" t="s">
        <v>2531</v>
      </c>
      <c r="D2557" s="4" t="str">
        <f>VLOOKUP(B2557,'local electoral areas'!BA:BB,2,FALSE)</f>
        <v>Tullamore</v>
      </c>
      <c r="E2557" s="4">
        <v>12067</v>
      </c>
      <c r="F2557" s="5">
        <v>793</v>
      </c>
      <c r="G2557" t="b">
        <f>COUNTIF(B:B,B2557)&gt;1</f>
        <v>1</v>
      </c>
      <c r="H2557" s="48" t="s">
        <v>1818</v>
      </c>
      <c r="I2557" s="48" t="b">
        <f>COUNTIF(E:E,E2557)&gt;1</f>
        <v>0</v>
      </c>
    </row>
    <row r="2558" spans="1:9" x14ac:dyDescent="0.2">
      <c r="A2558" s="2" t="s">
        <v>10</v>
      </c>
      <c r="B2558" s="3" t="s">
        <v>2561</v>
      </c>
      <c r="C2558" s="4" t="s">
        <v>2531</v>
      </c>
      <c r="D2558" s="4" t="str">
        <f>VLOOKUP(B2558,'local electoral areas'!BA:BB,2,FALSE)</f>
        <v>Edenderry</v>
      </c>
      <c r="E2558" s="4">
        <v>12041</v>
      </c>
      <c r="F2558" s="5">
        <v>817</v>
      </c>
      <c r="G2558" t="b">
        <f>COUNTIF(B:B,B2558)&gt;1</f>
        <v>0</v>
      </c>
      <c r="H2558" s="48" t="s">
        <v>1818</v>
      </c>
      <c r="I2558" s="48" t="b">
        <f>COUNTIF(E:E,E2558)&gt;1</f>
        <v>0</v>
      </c>
    </row>
    <row r="2559" spans="1:9" x14ac:dyDescent="0.2">
      <c r="A2559" s="2" t="s">
        <v>10</v>
      </c>
      <c r="B2559" s="3" t="s">
        <v>2562</v>
      </c>
      <c r="C2559" s="4" t="s">
        <v>2531</v>
      </c>
      <c r="D2559" s="4" t="str">
        <f>VLOOKUP(B2559,'local electoral areas'!BA:BB,2,FALSE)</f>
        <v>Edenderry</v>
      </c>
      <c r="E2559" s="4">
        <v>12042</v>
      </c>
      <c r="F2559" s="5">
        <v>7502</v>
      </c>
      <c r="G2559" t="b">
        <f>COUNTIF(B:B,B2559)&gt;1</f>
        <v>0</v>
      </c>
      <c r="H2559" s="48" t="s">
        <v>1818</v>
      </c>
      <c r="I2559" s="48" t="b">
        <f>COUNTIF(E:E,E2559)&gt;1</f>
        <v>0</v>
      </c>
    </row>
    <row r="2560" spans="1:9" x14ac:dyDescent="0.2">
      <c r="A2560" s="2" t="s">
        <v>10</v>
      </c>
      <c r="B2560" s="3" t="s">
        <v>2563</v>
      </c>
      <c r="C2560" s="4" t="s">
        <v>2531</v>
      </c>
      <c r="D2560" s="4" t="str">
        <f>VLOOKUP(B2560,'local electoral areas'!BA:BB,2,FALSE)</f>
        <v>Birr</v>
      </c>
      <c r="E2560" s="4">
        <v>12014</v>
      </c>
      <c r="F2560" s="5">
        <v>158</v>
      </c>
      <c r="G2560" t="b">
        <f>COUNTIF(B:B,B2560)&gt;1</f>
        <v>0</v>
      </c>
      <c r="H2560" s="48" t="s">
        <v>1818</v>
      </c>
      <c r="I2560" s="48" t="b">
        <f>COUNTIF(E:E,E2560)&gt;1</f>
        <v>0</v>
      </c>
    </row>
    <row r="2561" spans="1:9" x14ac:dyDescent="0.2">
      <c r="A2561" s="2" t="s">
        <v>10</v>
      </c>
      <c r="B2561" s="3" t="s">
        <v>2564</v>
      </c>
      <c r="C2561" s="4" t="s">
        <v>2531</v>
      </c>
      <c r="D2561" s="4" t="s">
        <v>2565</v>
      </c>
      <c r="E2561" s="4" t="s">
        <v>2566</v>
      </c>
      <c r="F2561" s="5">
        <v>498</v>
      </c>
      <c r="G2561" t="b">
        <f>COUNTIF(B:B,B2561)&gt;1</f>
        <v>0</v>
      </c>
      <c r="H2561" s="48" t="s">
        <v>1818</v>
      </c>
      <c r="I2561" s="48" t="b">
        <f>COUNTIF(E:E,E2561)&gt;1</f>
        <v>0</v>
      </c>
    </row>
    <row r="2562" spans="1:9" x14ac:dyDescent="0.2">
      <c r="A2562" s="2" t="s">
        <v>10</v>
      </c>
      <c r="B2562" s="3" t="s">
        <v>2567</v>
      </c>
      <c r="C2562" s="4" t="s">
        <v>2531</v>
      </c>
      <c r="D2562" s="4" t="str">
        <f>VLOOKUP(B2562,'local electoral areas'!BA:BB,2,FALSE)</f>
        <v>Birr</v>
      </c>
      <c r="E2562" s="4">
        <v>12052</v>
      </c>
      <c r="F2562" s="5">
        <v>516</v>
      </c>
      <c r="G2562" t="b">
        <f>COUNTIF(B:B,B2562)&gt;1</f>
        <v>0</v>
      </c>
      <c r="H2562" s="48" t="s">
        <v>1818</v>
      </c>
      <c r="I2562" s="48" t="b">
        <f>COUNTIF(E:E,E2562)&gt;1</f>
        <v>0</v>
      </c>
    </row>
    <row r="2563" spans="1:9" x14ac:dyDescent="0.2">
      <c r="A2563" s="2" t="s">
        <v>10</v>
      </c>
      <c r="B2563" s="3" t="s">
        <v>2568</v>
      </c>
      <c r="C2563" s="4" t="s">
        <v>2531</v>
      </c>
      <c r="D2563" s="4" t="str">
        <f>VLOOKUP(B2563,'local electoral areas'!BA:BB,2,FALSE)</f>
        <v>Birr</v>
      </c>
      <c r="E2563" s="4">
        <v>12015</v>
      </c>
      <c r="F2563" s="5">
        <v>1291</v>
      </c>
      <c r="G2563" t="b">
        <f>COUNTIF(B:B,B2563)&gt;1</f>
        <v>0</v>
      </c>
      <c r="H2563" s="48" t="s">
        <v>1818</v>
      </c>
      <c r="I2563" s="48" t="b">
        <f>COUNTIF(E:E,E2563)&gt;1</f>
        <v>0</v>
      </c>
    </row>
    <row r="2564" spans="1:9" x14ac:dyDescent="0.2">
      <c r="A2564" s="2" t="s">
        <v>10</v>
      </c>
      <c r="B2564" s="3" t="s">
        <v>2569</v>
      </c>
      <c r="C2564" s="4" t="s">
        <v>2531</v>
      </c>
      <c r="D2564" s="4" t="str">
        <f>VLOOKUP(B2564,'local electoral areas'!BA:BB,2,FALSE)</f>
        <v>Birr</v>
      </c>
      <c r="E2564" s="4">
        <v>12016</v>
      </c>
      <c r="F2564" s="5">
        <v>600</v>
      </c>
      <c r="G2564" t="b">
        <f>COUNTIF(B:B,B2564)&gt;1</f>
        <v>0</v>
      </c>
      <c r="H2564" s="48" t="s">
        <v>1818</v>
      </c>
      <c r="I2564" s="48" t="b">
        <f>COUNTIF(E:E,E2564)&gt;1</f>
        <v>0</v>
      </c>
    </row>
    <row r="2565" spans="1:9" x14ac:dyDescent="0.2">
      <c r="A2565" s="2" t="s">
        <v>10</v>
      </c>
      <c r="B2565" s="3" t="s">
        <v>2570</v>
      </c>
      <c r="C2565" s="4" t="s">
        <v>2531</v>
      </c>
      <c r="D2565" s="4" t="str">
        <f>VLOOKUP(B2565,'local electoral areas'!BA:BB,2,FALSE)</f>
        <v>Edenderry</v>
      </c>
      <c r="E2565" s="4">
        <v>12068</v>
      </c>
      <c r="F2565" s="5">
        <v>1658</v>
      </c>
      <c r="G2565" t="b">
        <f>COUNTIF(B:B,B2565)&gt;1</f>
        <v>0</v>
      </c>
      <c r="H2565" s="48" t="s">
        <v>1818</v>
      </c>
      <c r="I2565" s="48" t="b">
        <f>COUNTIF(E:E,E2565)&gt;1</f>
        <v>0</v>
      </c>
    </row>
    <row r="2566" spans="1:9" x14ac:dyDescent="0.2">
      <c r="A2566" s="2" t="s">
        <v>10</v>
      </c>
      <c r="B2566" s="3" t="s">
        <v>2571</v>
      </c>
      <c r="C2566" s="4" t="s">
        <v>2531</v>
      </c>
      <c r="D2566" s="4" t="s">
        <v>2572</v>
      </c>
      <c r="E2566" s="4">
        <v>12053</v>
      </c>
      <c r="F2566" s="5">
        <v>290</v>
      </c>
      <c r="G2566" t="b">
        <f>COUNTIF(B:B,B2566)&gt;1</f>
        <v>1</v>
      </c>
      <c r="H2566" s="48" t="s">
        <v>1818</v>
      </c>
      <c r="I2566" s="48" t="b">
        <f>COUNTIF(E:E,E2566)&gt;1</f>
        <v>0</v>
      </c>
    </row>
    <row r="2567" spans="1:9" x14ac:dyDescent="0.2">
      <c r="A2567" s="2" t="s">
        <v>10</v>
      </c>
      <c r="B2567" s="3" t="s">
        <v>2571</v>
      </c>
      <c r="C2567" s="4" t="s">
        <v>2531</v>
      </c>
      <c r="D2567" s="4" t="s">
        <v>2573</v>
      </c>
      <c r="E2567" s="4">
        <v>12069</v>
      </c>
      <c r="F2567" s="5">
        <v>365</v>
      </c>
      <c r="G2567" t="b">
        <f>COUNTIF(B:B,B2567)&gt;1</f>
        <v>1</v>
      </c>
      <c r="H2567" s="48" t="s">
        <v>1818</v>
      </c>
      <c r="I2567" s="48" t="b">
        <f>COUNTIF(E:E,E2567)&gt;1</f>
        <v>0</v>
      </c>
    </row>
    <row r="2568" spans="1:9" x14ac:dyDescent="0.2">
      <c r="A2568" s="2" t="s">
        <v>10</v>
      </c>
      <c r="B2568" s="3" t="s">
        <v>2574</v>
      </c>
      <c r="C2568" s="4" t="s">
        <v>2531</v>
      </c>
      <c r="D2568" s="4" t="str">
        <f>VLOOKUP(B2568,'local electoral areas'!BA:BB,2,FALSE)</f>
        <v>Edenderry</v>
      </c>
      <c r="E2568" s="4">
        <v>12070</v>
      </c>
      <c r="F2568" s="5">
        <v>582</v>
      </c>
      <c r="G2568" t="b">
        <f>COUNTIF(B:B,B2568)&gt;1</f>
        <v>0</v>
      </c>
      <c r="H2568" s="48" t="s">
        <v>1818</v>
      </c>
      <c r="I2568" s="48" t="b">
        <f>COUNTIF(E:E,E2568)&gt;1</f>
        <v>0</v>
      </c>
    </row>
    <row r="2569" spans="1:9" x14ac:dyDescent="0.2">
      <c r="A2569" s="2" t="s">
        <v>10</v>
      </c>
      <c r="B2569" s="3" t="s">
        <v>2575</v>
      </c>
      <c r="C2569" s="4" t="s">
        <v>2531</v>
      </c>
      <c r="D2569" s="4" t="str">
        <f>VLOOKUP(B2569,'local electoral areas'!BA:BB,2,FALSE)</f>
        <v>Birr</v>
      </c>
      <c r="E2569" s="4">
        <v>12017</v>
      </c>
      <c r="F2569" s="5">
        <v>362</v>
      </c>
      <c r="G2569" t="b">
        <f>COUNTIF(B:B,B2569)&gt;1</f>
        <v>0</v>
      </c>
      <c r="H2569" s="48" t="s">
        <v>1818</v>
      </c>
      <c r="I2569" s="48" t="b">
        <f>COUNTIF(E:E,E2569)&gt;1</f>
        <v>0</v>
      </c>
    </row>
    <row r="2570" spans="1:9" x14ac:dyDescent="0.2">
      <c r="A2570" s="2" t="s">
        <v>10</v>
      </c>
      <c r="B2570" s="3" t="s">
        <v>2576</v>
      </c>
      <c r="C2570" s="4" t="s">
        <v>2531</v>
      </c>
      <c r="D2570" s="4" t="str">
        <f>VLOOKUP(B2570,'local electoral areas'!BA:BB,2,FALSE)</f>
        <v>Birr</v>
      </c>
      <c r="E2570" s="4">
        <v>12018</v>
      </c>
      <c r="F2570" s="5">
        <v>400</v>
      </c>
      <c r="G2570" t="b">
        <f>COUNTIF(B:B,B2570)&gt;1</f>
        <v>0</v>
      </c>
      <c r="H2570" s="48" t="s">
        <v>1818</v>
      </c>
      <c r="I2570" s="48" t="b">
        <f>COUNTIF(E:E,E2570)&gt;1</f>
        <v>0</v>
      </c>
    </row>
    <row r="2571" spans="1:9" x14ac:dyDescent="0.2">
      <c r="A2571" s="2" t="s">
        <v>10</v>
      </c>
      <c r="B2571" s="3" t="s">
        <v>2577</v>
      </c>
      <c r="C2571" s="4" t="s">
        <v>2531</v>
      </c>
      <c r="D2571" s="4" t="str">
        <f>VLOOKUP(B2571,'local electoral areas'!BA:BB,2,FALSE)</f>
        <v>Edenderry</v>
      </c>
      <c r="E2571" s="4">
        <v>12071</v>
      </c>
      <c r="F2571" s="5">
        <v>467</v>
      </c>
      <c r="G2571" t="b">
        <f>COUNTIF(B:B,B2571)&gt;1</f>
        <v>0</v>
      </c>
      <c r="H2571" s="48" t="s">
        <v>1818</v>
      </c>
      <c r="I2571" s="48" t="b">
        <f>COUNTIF(E:E,E2571)&gt;1</f>
        <v>0</v>
      </c>
    </row>
    <row r="2572" spans="1:9" x14ac:dyDescent="0.2">
      <c r="A2572" s="2" t="s">
        <v>10</v>
      </c>
      <c r="B2572" s="3" t="s">
        <v>2324</v>
      </c>
      <c r="C2572" s="4" t="s">
        <v>2531</v>
      </c>
      <c r="D2572" s="4" t="str">
        <f>VLOOKUP(B2572,'local electoral areas'!BA:BB,2,FALSE)</f>
        <v>Birr</v>
      </c>
      <c r="E2572" s="4">
        <v>12019</v>
      </c>
      <c r="F2572" s="5">
        <v>395</v>
      </c>
      <c r="G2572" t="b">
        <f>COUNTIF(B:B,B2572)&gt;1</f>
        <v>1</v>
      </c>
      <c r="H2572" s="48" t="s">
        <v>1818</v>
      </c>
      <c r="I2572" s="48" t="b">
        <f>COUNTIF(E:E,E2572)&gt;1</f>
        <v>0</v>
      </c>
    </row>
    <row r="2573" spans="1:9" x14ac:dyDescent="0.2">
      <c r="A2573" s="2" t="s">
        <v>10</v>
      </c>
      <c r="B2573" s="3" t="s">
        <v>2578</v>
      </c>
      <c r="C2573" s="4" t="s">
        <v>2531</v>
      </c>
      <c r="D2573" s="4" t="str">
        <f>VLOOKUP(B2573,'local electoral areas'!BA:BB,2,FALSE)</f>
        <v>Birr</v>
      </c>
      <c r="E2573" s="4">
        <v>12020</v>
      </c>
      <c r="F2573" s="5">
        <v>1457</v>
      </c>
      <c r="G2573" t="b">
        <f>COUNTIF(B:B,B2573)&gt;1</f>
        <v>0</v>
      </c>
      <c r="H2573" s="48" t="s">
        <v>1818</v>
      </c>
      <c r="I2573" s="48" t="b">
        <f>COUNTIF(E:E,E2573)&gt;1</f>
        <v>0</v>
      </c>
    </row>
    <row r="2574" spans="1:9" x14ac:dyDescent="0.2">
      <c r="A2574" s="2" t="s">
        <v>10</v>
      </c>
      <c r="B2574" s="3" t="s">
        <v>2579</v>
      </c>
      <c r="C2574" s="4" t="s">
        <v>2531</v>
      </c>
      <c r="D2574" s="4" t="str">
        <f>VLOOKUP(B2574,'local electoral areas'!BA:BB,2,FALSE)</f>
        <v>Tullamore</v>
      </c>
      <c r="E2574" s="4">
        <v>12072</v>
      </c>
      <c r="F2574" s="5">
        <v>549</v>
      </c>
      <c r="G2574" t="b">
        <f>COUNTIF(B:B,B2574)&gt;1</f>
        <v>1</v>
      </c>
      <c r="H2574" s="48" t="s">
        <v>1818</v>
      </c>
      <c r="I2574" s="48" t="b">
        <f>COUNTIF(E:E,E2574)&gt;1</f>
        <v>0</v>
      </c>
    </row>
    <row r="2575" spans="1:9" x14ac:dyDescent="0.2">
      <c r="A2575" s="2" t="s">
        <v>10</v>
      </c>
      <c r="B2575" s="3" t="s">
        <v>2580</v>
      </c>
      <c r="C2575" s="4" t="s">
        <v>2531</v>
      </c>
      <c r="D2575" s="4" t="str">
        <f>VLOOKUP(B2575,'local electoral areas'!BA:BB,2,FALSE)</f>
        <v>Tullamore</v>
      </c>
      <c r="E2575" s="4">
        <v>12073</v>
      </c>
      <c r="F2575" s="5">
        <v>1306</v>
      </c>
      <c r="G2575" t="b">
        <f>COUNTIF(B:B,B2575)&gt;1</f>
        <v>0</v>
      </c>
      <c r="H2575" s="48" t="s">
        <v>1818</v>
      </c>
      <c r="I2575" s="48" t="b">
        <f>COUNTIF(E:E,E2575)&gt;1</f>
        <v>0</v>
      </c>
    </row>
    <row r="2576" spans="1:9" x14ac:dyDescent="0.2">
      <c r="A2576" s="2" t="s">
        <v>10</v>
      </c>
      <c r="B2576" s="3" t="s">
        <v>2581</v>
      </c>
      <c r="C2576" s="4" t="s">
        <v>2531</v>
      </c>
      <c r="D2576" s="4" t="str">
        <f>VLOOKUP(B2576,'local electoral areas'!BA:BB,2,FALSE)</f>
        <v>Birr</v>
      </c>
      <c r="E2576" s="4">
        <v>12074</v>
      </c>
      <c r="F2576" s="5">
        <v>268</v>
      </c>
      <c r="G2576" t="b">
        <f>COUNTIF(B:B,B2576)&gt;1</f>
        <v>0</v>
      </c>
      <c r="H2576" s="48" t="s">
        <v>1818</v>
      </c>
      <c r="I2576" s="48" t="b">
        <f>COUNTIF(E:E,E2576)&gt;1</f>
        <v>0</v>
      </c>
    </row>
    <row r="2577" spans="1:9" x14ac:dyDescent="0.2">
      <c r="A2577" s="2" t="s">
        <v>10</v>
      </c>
      <c r="B2577" s="3" t="s">
        <v>2582</v>
      </c>
      <c r="C2577" s="4" t="s">
        <v>2531</v>
      </c>
      <c r="D2577" s="4" t="str">
        <f>VLOOKUP(B2577,'local electoral areas'!BA:BB,2,FALSE)</f>
        <v>Tullamore</v>
      </c>
      <c r="E2577" s="4">
        <v>12075</v>
      </c>
      <c r="F2577" s="5">
        <v>773</v>
      </c>
      <c r="G2577" t="b">
        <f>COUNTIF(B:B,B2577)&gt;1</f>
        <v>0</v>
      </c>
      <c r="H2577" s="48" t="s">
        <v>1818</v>
      </c>
      <c r="I2577" s="48" t="b">
        <f>COUNTIF(E:E,E2577)&gt;1</f>
        <v>0</v>
      </c>
    </row>
    <row r="2578" spans="1:9" x14ac:dyDescent="0.2">
      <c r="A2578" s="2" t="s">
        <v>10</v>
      </c>
      <c r="B2578" s="3" t="s">
        <v>2426</v>
      </c>
      <c r="C2578" s="4" t="s">
        <v>2531</v>
      </c>
      <c r="D2578" s="4" t="str">
        <f>VLOOKUP(B2578,'local electoral areas'!BA:BB,2,FALSE)</f>
        <v>Birr</v>
      </c>
      <c r="E2578" s="4">
        <v>12021</v>
      </c>
      <c r="F2578" s="5">
        <v>288</v>
      </c>
      <c r="G2578" t="b">
        <f>COUNTIF(B:B,B2578)&gt;1</f>
        <v>1</v>
      </c>
      <c r="H2578" s="48" t="s">
        <v>1818</v>
      </c>
      <c r="I2578" s="48" t="b">
        <f>COUNTIF(E:E,E2578)&gt;1</f>
        <v>0</v>
      </c>
    </row>
    <row r="2579" spans="1:9" x14ac:dyDescent="0.2">
      <c r="A2579" s="2" t="s">
        <v>10</v>
      </c>
      <c r="B2579" s="3" t="s">
        <v>2583</v>
      </c>
      <c r="C2579" s="4" t="s">
        <v>2531</v>
      </c>
      <c r="D2579" s="4" t="str">
        <f>VLOOKUP(B2579,'local electoral areas'!BA:BB,2,FALSE)</f>
        <v>Birr</v>
      </c>
      <c r="E2579" s="4">
        <v>12022</v>
      </c>
      <c r="F2579" s="5">
        <v>576</v>
      </c>
      <c r="G2579" t="b">
        <f>COUNTIF(B:B,B2579)&gt;1</f>
        <v>0</v>
      </c>
      <c r="H2579" s="48" t="s">
        <v>1818</v>
      </c>
      <c r="I2579" s="48" t="b">
        <f>COUNTIF(E:E,E2579)&gt;1</f>
        <v>0</v>
      </c>
    </row>
    <row r="2580" spans="1:9" x14ac:dyDescent="0.2">
      <c r="A2580" s="2" t="s">
        <v>10</v>
      </c>
      <c r="B2580" s="3" t="s">
        <v>2584</v>
      </c>
      <c r="C2580" s="4" t="s">
        <v>2531</v>
      </c>
      <c r="D2580" s="4" t="str">
        <f>VLOOKUP(B2580,'local electoral areas'!BA:BB,2,FALSE)</f>
        <v>Birr</v>
      </c>
      <c r="E2580" s="4">
        <v>12023</v>
      </c>
      <c r="F2580" s="5">
        <v>219</v>
      </c>
      <c r="G2580" t="b">
        <f>COUNTIF(B:B,B2580)&gt;1</f>
        <v>0</v>
      </c>
      <c r="H2580" s="48" t="s">
        <v>1818</v>
      </c>
      <c r="I2580" s="48" t="b">
        <f>COUNTIF(E:E,E2580)&gt;1</f>
        <v>0</v>
      </c>
    </row>
    <row r="2581" spans="1:9" x14ac:dyDescent="0.2">
      <c r="A2581" s="2" t="s">
        <v>10</v>
      </c>
      <c r="B2581" s="3" t="s">
        <v>2585</v>
      </c>
      <c r="C2581" s="4" t="s">
        <v>2531</v>
      </c>
      <c r="D2581" s="4" t="str">
        <f>VLOOKUP(B2581,'local electoral areas'!BA:BB,2,FALSE)</f>
        <v>Edenderry</v>
      </c>
      <c r="E2581" s="4">
        <v>12044</v>
      </c>
      <c r="F2581" s="5">
        <v>188</v>
      </c>
      <c r="G2581" t="b">
        <f>COUNTIF(B:B,B2581)&gt;1</f>
        <v>1</v>
      </c>
      <c r="H2581" s="48" t="s">
        <v>1818</v>
      </c>
      <c r="I2581" s="48" t="b">
        <f>COUNTIF(E:E,E2581)&gt;1</f>
        <v>0</v>
      </c>
    </row>
    <row r="2582" spans="1:9" x14ac:dyDescent="0.2">
      <c r="A2582" s="2" t="s">
        <v>10</v>
      </c>
      <c r="B2582" s="3" t="s">
        <v>2586</v>
      </c>
      <c r="C2582" s="4" t="s">
        <v>2531</v>
      </c>
      <c r="D2582" s="4" t="str">
        <f>VLOOKUP(B2582,'local electoral areas'!BA:BB,2,FALSE)</f>
        <v>Birr</v>
      </c>
      <c r="E2582" s="4">
        <v>12024</v>
      </c>
      <c r="F2582" s="5">
        <v>363</v>
      </c>
      <c r="G2582" t="b">
        <f>COUNTIF(B:B,B2582)&gt;1</f>
        <v>0</v>
      </c>
      <c r="H2582" s="48" t="s">
        <v>1818</v>
      </c>
      <c r="I2582" s="48" t="b">
        <f>COUNTIF(E:E,E2582)&gt;1</f>
        <v>0</v>
      </c>
    </row>
    <row r="2583" spans="1:9" x14ac:dyDescent="0.2">
      <c r="A2583" s="2" t="s">
        <v>10</v>
      </c>
      <c r="B2583" s="3" t="s">
        <v>2587</v>
      </c>
      <c r="C2583" s="4" t="s">
        <v>2531</v>
      </c>
      <c r="D2583" s="4" t="str">
        <f>VLOOKUP(B2583,'local electoral areas'!BA:BB,2,FALSE)</f>
        <v>Birr</v>
      </c>
      <c r="E2583" s="4">
        <v>12025</v>
      </c>
      <c r="F2583" s="5">
        <v>159</v>
      </c>
      <c r="G2583" t="b">
        <f>COUNTIF(B:B,B2583)&gt;1</f>
        <v>0</v>
      </c>
      <c r="H2583" s="48" t="s">
        <v>1818</v>
      </c>
      <c r="I2583" s="48" t="b">
        <f>COUNTIF(E:E,E2583)&gt;1</f>
        <v>0</v>
      </c>
    </row>
    <row r="2584" spans="1:9" x14ac:dyDescent="0.2">
      <c r="A2584" s="2" t="s">
        <v>10</v>
      </c>
      <c r="B2584" s="3" t="s">
        <v>2588</v>
      </c>
      <c r="C2584" s="4" t="s">
        <v>2531</v>
      </c>
      <c r="D2584" s="4" t="str">
        <f>VLOOKUP(B2584,'local electoral areas'!BA:BB,2,FALSE)</f>
        <v>Birr</v>
      </c>
      <c r="E2584" s="4">
        <v>12026</v>
      </c>
      <c r="F2584" s="5">
        <v>353</v>
      </c>
      <c r="G2584" t="b">
        <f>COUNTIF(B:B,B2584)&gt;1</f>
        <v>0</v>
      </c>
      <c r="H2584" s="48" t="s">
        <v>1818</v>
      </c>
      <c r="I2584" s="48" t="b">
        <f>COUNTIF(E:E,E2584)&gt;1</f>
        <v>0</v>
      </c>
    </row>
    <row r="2585" spans="1:9" x14ac:dyDescent="0.2">
      <c r="A2585" s="2" t="s">
        <v>10</v>
      </c>
      <c r="B2585" s="3" t="s">
        <v>2589</v>
      </c>
      <c r="C2585" s="4" t="s">
        <v>2531</v>
      </c>
      <c r="D2585" s="4" t="str">
        <f>VLOOKUP(B2585,'local electoral areas'!BA:BB,2,FALSE)</f>
        <v>Birr</v>
      </c>
      <c r="E2585" s="4">
        <v>12027</v>
      </c>
      <c r="F2585" s="5">
        <v>558</v>
      </c>
      <c r="G2585" t="b">
        <f>COUNTIF(B:B,B2585)&gt;1</f>
        <v>0</v>
      </c>
      <c r="H2585" s="48" t="s">
        <v>1818</v>
      </c>
      <c r="I2585" s="48" t="b">
        <f>COUNTIF(E:E,E2585)&gt;1</f>
        <v>0</v>
      </c>
    </row>
    <row r="2586" spans="1:9" x14ac:dyDescent="0.2">
      <c r="A2586" s="2" t="s">
        <v>10</v>
      </c>
      <c r="B2586" s="3" t="s">
        <v>2590</v>
      </c>
      <c r="C2586" s="4" t="s">
        <v>2531</v>
      </c>
      <c r="D2586" s="4" t="str">
        <f>VLOOKUP(B2586,'local electoral areas'!BA:BB,2,FALSE)</f>
        <v>Edenderry</v>
      </c>
      <c r="E2586" s="4">
        <v>12045</v>
      </c>
      <c r="F2586" s="5">
        <v>883</v>
      </c>
      <c r="G2586" t="b">
        <f>COUNTIF(B:B,B2586)&gt;1</f>
        <v>0</v>
      </c>
      <c r="H2586" s="48" t="s">
        <v>1818</v>
      </c>
      <c r="I2586" s="48" t="b">
        <f>COUNTIF(E:E,E2586)&gt;1</f>
        <v>0</v>
      </c>
    </row>
    <row r="2587" spans="1:9" x14ac:dyDescent="0.2">
      <c r="A2587" s="2" t="s">
        <v>10</v>
      </c>
      <c r="B2587" s="3" t="s">
        <v>2591</v>
      </c>
      <c r="C2587" s="4" t="s">
        <v>2531</v>
      </c>
      <c r="D2587" s="4" t="str">
        <f>VLOOKUP(B2587,'local electoral areas'!BA:BB,2,FALSE)</f>
        <v>Edenderry</v>
      </c>
      <c r="E2587" s="4">
        <v>12076</v>
      </c>
      <c r="F2587" s="5">
        <v>267</v>
      </c>
      <c r="G2587" t="b">
        <f>COUNTIF(B:B,B2587)&gt;1</f>
        <v>0</v>
      </c>
      <c r="H2587" s="48" t="s">
        <v>1818</v>
      </c>
      <c r="I2587" s="48" t="b">
        <f>COUNTIF(E:E,E2587)&gt;1</f>
        <v>0</v>
      </c>
    </row>
    <row r="2588" spans="1:9" x14ac:dyDescent="0.2">
      <c r="A2588" s="2" t="s">
        <v>10</v>
      </c>
      <c r="B2588" s="3" t="s">
        <v>2592</v>
      </c>
      <c r="C2588" s="4" t="s">
        <v>2531</v>
      </c>
      <c r="D2588" s="4" t="str">
        <f>VLOOKUP(B2588,'local electoral areas'!BA:BB,2,FALSE)</f>
        <v>Birr</v>
      </c>
      <c r="E2588" s="4">
        <v>12028</v>
      </c>
      <c r="F2588" s="5">
        <v>254</v>
      </c>
      <c r="G2588" t="b">
        <f>COUNTIF(B:B,B2588)&gt;1</f>
        <v>0</v>
      </c>
      <c r="H2588" s="48" t="s">
        <v>1818</v>
      </c>
      <c r="I2588" s="48" t="b">
        <f>COUNTIF(E:E,E2588)&gt;1</f>
        <v>0</v>
      </c>
    </row>
    <row r="2589" spans="1:9" x14ac:dyDescent="0.2">
      <c r="A2589" s="2" t="s">
        <v>10</v>
      </c>
      <c r="B2589" s="3" t="s">
        <v>2593</v>
      </c>
      <c r="C2589" s="4" t="s">
        <v>2531</v>
      </c>
      <c r="D2589" s="4" t="str">
        <f>VLOOKUP(B2589,'local electoral areas'!BA:BB,2,FALSE)</f>
        <v>Birr</v>
      </c>
      <c r="E2589" s="4">
        <v>12054</v>
      </c>
      <c r="F2589" s="5">
        <v>658</v>
      </c>
      <c r="G2589" t="b">
        <f>COUNTIF(B:B,B2589)&gt;1</f>
        <v>0</v>
      </c>
      <c r="H2589" s="48" t="s">
        <v>1818</v>
      </c>
      <c r="I2589" s="48" t="b">
        <f>COUNTIF(E:E,E2589)&gt;1</f>
        <v>0</v>
      </c>
    </row>
    <row r="2590" spans="1:9" x14ac:dyDescent="0.2">
      <c r="A2590" s="2" t="s">
        <v>10</v>
      </c>
      <c r="B2590" s="3" t="s">
        <v>2594</v>
      </c>
      <c r="C2590" s="4" t="s">
        <v>2531</v>
      </c>
      <c r="D2590" s="4" t="str">
        <f>VLOOKUP(B2590,'local electoral areas'!BA:BB,2,FALSE)</f>
        <v>Birr</v>
      </c>
      <c r="E2590" s="4">
        <v>12029</v>
      </c>
      <c r="F2590" s="5">
        <v>628</v>
      </c>
      <c r="G2590" t="b">
        <f>COUNTIF(B:B,B2590)&gt;1</f>
        <v>0</v>
      </c>
      <c r="H2590" s="48" t="s">
        <v>1818</v>
      </c>
      <c r="I2590" s="48" t="b">
        <f>COUNTIF(E:E,E2590)&gt;1</f>
        <v>0</v>
      </c>
    </row>
    <row r="2591" spans="1:9" x14ac:dyDescent="0.2">
      <c r="A2591" s="2" t="s">
        <v>10</v>
      </c>
      <c r="B2591" s="3" t="s">
        <v>2595</v>
      </c>
      <c r="C2591" s="4" t="s">
        <v>2531</v>
      </c>
      <c r="D2591" s="4" t="str">
        <f>VLOOKUP(B2591,'local electoral areas'!BA:BB,2,FALSE)</f>
        <v>Edenderry</v>
      </c>
      <c r="E2591" s="4">
        <v>12077</v>
      </c>
      <c r="F2591" s="5">
        <v>177</v>
      </c>
      <c r="G2591" t="b">
        <f>COUNTIF(B:B,B2591)&gt;1</f>
        <v>0</v>
      </c>
      <c r="H2591" s="48" t="s">
        <v>1818</v>
      </c>
      <c r="I2591" s="48" t="b">
        <f>COUNTIF(E:E,E2591)&gt;1</f>
        <v>0</v>
      </c>
    </row>
    <row r="2592" spans="1:9" x14ac:dyDescent="0.2">
      <c r="A2592" s="2" t="s">
        <v>10</v>
      </c>
      <c r="B2592" s="3" t="s">
        <v>769</v>
      </c>
      <c r="C2592" s="4" t="s">
        <v>2531</v>
      </c>
      <c r="D2592" s="4" t="str">
        <f>VLOOKUP(B2592,'local electoral areas'!BA:BB,2,FALSE)</f>
        <v>Tullamore</v>
      </c>
      <c r="E2592" s="4">
        <v>12079</v>
      </c>
      <c r="F2592" s="5">
        <v>750</v>
      </c>
      <c r="G2592" t="b">
        <f>COUNTIF(B:B,B2592)&gt;1</f>
        <v>1</v>
      </c>
      <c r="H2592" s="48" t="s">
        <v>1818</v>
      </c>
      <c r="I2592" s="48" t="b">
        <f>COUNTIF(E:E,E2592)&gt;1</f>
        <v>0</v>
      </c>
    </row>
    <row r="2593" spans="1:9" x14ac:dyDescent="0.2">
      <c r="A2593" s="2" t="s">
        <v>10</v>
      </c>
      <c r="B2593" s="3" t="s">
        <v>2596</v>
      </c>
      <c r="C2593" s="4" t="s">
        <v>2531</v>
      </c>
      <c r="D2593" s="4" t="str">
        <f>VLOOKUP(B2593,'local electoral areas'!BA:BB,2,FALSE)</f>
        <v>Edenderry</v>
      </c>
      <c r="E2593" s="4">
        <v>12080</v>
      </c>
      <c r="F2593" s="5">
        <v>392</v>
      </c>
      <c r="G2593" t="b">
        <f>COUNTIF(B:B,B2593)&gt;1</f>
        <v>0</v>
      </c>
      <c r="H2593" s="48" t="s">
        <v>1818</v>
      </c>
      <c r="I2593" s="48" t="b">
        <f>COUNTIF(E:E,E2593)&gt;1</f>
        <v>0</v>
      </c>
    </row>
    <row r="2594" spans="1:9" x14ac:dyDescent="0.2">
      <c r="A2594" s="2" t="s">
        <v>10</v>
      </c>
      <c r="B2594" s="3" t="s">
        <v>2597</v>
      </c>
      <c r="C2594" s="4" t="s">
        <v>2531</v>
      </c>
      <c r="D2594" s="4" t="str">
        <f>VLOOKUP(B2594,'local electoral areas'!BA:BB,2,FALSE)</f>
        <v>Edenderry</v>
      </c>
      <c r="E2594" s="4">
        <v>12081</v>
      </c>
      <c r="F2594" s="5">
        <v>472</v>
      </c>
      <c r="G2594" t="b">
        <f>COUNTIF(B:B,B2594)&gt;1</f>
        <v>0</v>
      </c>
      <c r="H2594" s="48" t="s">
        <v>1818</v>
      </c>
      <c r="I2594" s="48" t="b">
        <f>COUNTIF(E:E,E2594)&gt;1</f>
        <v>0</v>
      </c>
    </row>
    <row r="2595" spans="1:9" x14ac:dyDescent="0.2">
      <c r="A2595" s="2" t="s">
        <v>10</v>
      </c>
      <c r="B2595" s="3" t="s">
        <v>2598</v>
      </c>
      <c r="C2595" s="4" t="s">
        <v>2531</v>
      </c>
      <c r="D2595" s="4" t="str">
        <f>VLOOKUP(B2595,'local electoral areas'!BA:BB,2,FALSE)</f>
        <v>Tullamore</v>
      </c>
      <c r="E2595" s="4">
        <v>12082</v>
      </c>
      <c r="F2595" s="5">
        <v>466</v>
      </c>
      <c r="G2595" t="b">
        <f>COUNTIF(B:B,B2595)&gt;1</f>
        <v>0</v>
      </c>
      <c r="H2595" s="48" t="s">
        <v>1818</v>
      </c>
      <c r="I2595" s="48" t="b">
        <f>COUNTIF(E:E,E2595)&gt;1</f>
        <v>0</v>
      </c>
    </row>
    <row r="2596" spans="1:9" x14ac:dyDescent="0.2">
      <c r="A2596" s="2" t="s">
        <v>10</v>
      </c>
      <c r="B2596" s="3" t="s">
        <v>2599</v>
      </c>
      <c r="C2596" s="4" t="s">
        <v>2531</v>
      </c>
      <c r="D2596" s="4" t="str">
        <f>VLOOKUP(B2596,'local electoral areas'!BA:BB,2,FALSE)</f>
        <v>Birr</v>
      </c>
      <c r="E2596" s="4">
        <v>12055</v>
      </c>
      <c r="F2596" s="5">
        <v>162</v>
      </c>
      <c r="G2596" t="b">
        <f>COUNTIF(B:B,B2596)&gt;1</f>
        <v>0</v>
      </c>
      <c r="H2596" s="48" t="s">
        <v>1818</v>
      </c>
      <c r="I2596" s="48" t="b">
        <f>COUNTIF(E:E,E2596)&gt;1</f>
        <v>0</v>
      </c>
    </row>
    <row r="2597" spans="1:9" x14ac:dyDescent="0.2">
      <c r="A2597" s="2" t="s">
        <v>10</v>
      </c>
      <c r="B2597" s="3" t="s">
        <v>2600</v>
      </c>
      <c r="C2597" s="4" t="s">
        <v>2531</v>
      </c>
      <c r="D2597" s="4" t="str">
        <f>VLOOKUP(B2597,'local electoral areas'!BA:BB,2,FALSE)</f>
        <v>Tullamore</v>
      </c>
      <c r="E2597" s="4">
        <v>12083</v>
      </c>
      <c r="F2597" s="5">
        <v>1501</v>
      </c>
      <c r="G2597" t="b">
        <f>COUNTIF(B:B,B2597)&gt;1</f>
        <v>0</v>
      </c>
      <c r="H2597" s="48" t="s">
        <v>1818</v>
      </c>
      <c r="I2597" s="48" t="b">
        <f>COUNTIF(E:E,E2597)&gt;1</f>
        <v>0</v>
      </c>
    </row>
    <row r="2598" spans="1:9" x14ac:dyDescent="0.2">
      <c r="A2598" s="2" t="s">
        <v>10</v>
      </c>
      <c r="B2598" s="3" t="s">
        <v>2601</v>
      </c>
      <c r="C2598" s="4" t="s">
        <v>2531</v>
      </c>
      <c r="D2598" s="4" t="str">
        <f>VLOOKUP(B2598,'local electoral areas'!BA:BB,2,FALSE)</f>
        <v>Birr</v>
      </c>
      <c r="E2598" s="4">
        <v>12030</v>
      </c>
      <c r="F2598" s="5">
        <v>493</v>
      </c>
      <c r="G2598" t="b">
        <f>COUNTIF(B:B,B2598)&gt;1</f>
        <v>0</v>
      </c>
      <c r="H2598" s="48" t="s">
        <v>1818</v>
      </c>
      <c r="I2598" s="48" t="b">
        <f>COUNTIF(E:E,E2598)&gt;1</f>
        <v>0</v>
      </c>
    </row>
    <row r="2599" spans="1:9" x14ac:dyDescent="0.2">
      <c r="A2599" s="2" t="s">
        <v>10</v>
      </c>
      <c r="B2599" s="3" t="s">
        <v>2602</v>
      </c>
      <c r="C2599" s="4" t="s">
        <v>2531</v>
      </c>
      <c r="D2599" s="4" t="str">
        <f>VLOOKUP(B2599,'local electoral areas'!BA:BB,2,FALSE)</f>
        <v>Birr</v>
      </c>
      <c r="E2599" s="4">
        <v>12031</v>
      </c>
      <c r="F2599" s="5">
        <v>284</v>
      </c>
      <c r="G2599" t="b">
        <f>COUNTIF(B:B,B2599)&gt;1</f>
        <v>0</v>
      </c>
      <c r="H2599" s="48" t="s">
        <v>1818</v>
      </c>
      <c r="I2599" s="48" t="b">
        <f>COUNTIF(E:E,E2599)&gt;1</f>
        <v>0</v>
      </c>
    </row>
    <row r="2600" spans="1:9" x14ac:dyDescent="0.2">
      <c r="A2600" s="2" t="s">
        <v>10</v>
      </c>
      <c r="B2600" s="3" t="s">
        <v>2603</v>
      </c>
      <c r="C2600" s="4" t="s">
        <v>2531</v>
      </c>
      <c r="D2600" s="4" t="str">
        <f>VLOOKUP(B2600,'local electoral areas'!BA:BB,2,FALSE)</f>
        <v>Birr</v>
      </c>
      <c r="E2600" s="4">
        <v>12032</v>
      </c>
      <c r="F2600" s="5">
        <v>369</v>
      </c>
      <c r="G2600" t="b">
        <f>COUNTIF(B:B,B2600)&gt;1</f>
        <v>0</v>
      </c>
      <c r="H2600" s="48" t="s">
        <v>1818</v>
      </c>
      <c r="I2600" s="48" t="b">
        <f>COUNTIF(E:E,E2600)&gt;1</f>
        <v>0</v>
      </c>
    </row>
    <row r="2601" spans="1:9" x14ac:dyDescent="0.2">
      <c r="A2601" s="2" t="s">
        <v>10</v>
      </c>
      <c r="B2601" s="3" t="s">
        <v>2604</v>
      </c>
      <c r="C2601" s="4" t="s">
        <v>2531</v>
      </c>
      <c r="D2601" s="4" t="str">
        <f>VLOOKUP(B2601,'local electoral areas'!BA:BB,2,FALSE)</f>
        <v>Birr</v>
      </c>
      <c r="E2601" s="4">
        <v>12056</v>
      </c>
      <c r="F2601" s="5">
        <v>1025</v>
      </c>
      <c r="G2601" t="b">
        <f>COUNTIF(B:B,B2601)&gt;1</f>
        <v>0</v>
      </c>
      <c r="H2601" s="48" t="s">
        <v>1818</v>
      </c>
      <c r="I2601" s="48" t="b">
        <f>COUNTIF(E:E,E2601)&gt;1</f>
        <v>0</v>
      </c>
    </row>
    <row r="2602" spans="1:9" x14ac:dyDescent="0.2">
      <c r="A2602" s="2" t="s">
        <v>10</v>
      </c>
      <c r="B2602" s="3" t="s">
        <v>2605</v>
      </c>
      <c r="C2602" s="4" t="s">
        <v>2531</v>
      </c>
      <c r="D2602" s="4" t="str">
        <f>VLOOKUP(B2602,'local electoral areas'!BA:BB,2,FALSE)</f>
        <v>Tullamore</v>
      </c>
      <c r="E2602" s="4">
        <v>12084</v>
      </c>
      <c r="F2602" s="5">
        <v>821</v>
      </c>
      <c r="G2602" t="b">
        <f>COUNTIF(B:B,B2602)&gt;1</f>
        <v>0</v>
      </c>
      <c r="H2602" s="48" t="s">
        <v>1818</v>
      </c>
      <c r="I2602" s="48" t="b">
        <f>COUNTIF(E:E,E2602)&gt;1</f>
        <v>0</v>
      </c>
    </row>
    <row r="2603" spans="1:9" x14ac:dyDescent="0.2">
      <c r="A2603" s="2" t="s">
        <v>10</v>
      </c>
      <c r="B2603" s="3" t="s">
        <v>2606</v>
      </c>
      <c r="C2603" s="4" t="s">
        <v>2531</v>
      </c>
      <c r="D2603" s="4" t="str">
        <f>VLOOKUP(B2603,'local electoral areas'!BA:BB,2,FALSE)</f>
        <v>Birr</v>
      </c>
      <c r="E2603" s="4">
        <v>12033</v>
      </c>
      <c r="F2603" s="5">
        <v>712</v>
      </c>
      <c r="G2603" t="b">
        <f>COUNTIF(B:B,B2603)&gt;1</f>
        <v>0</v>
      </c>
      <c r="H2603" s="48" t="s">
        <v>1818</v>
      </c>
      <c r="I2603" s="48" t="b">
        <f>COUNTIF(E:E,E2603)&gt;1</f>
        <v>0</v>
      </c>
    </row>
    <row r="2604" spans="1:9" x14ac:dyDescent="0.2">
      <c r="A2604" s="2" t="s">
        <v>10</v>
      </c>
      <c r="B2604" s="3" t="s">
        <v>2607</v>
      </c>
      <c r="C2604" s="4" t="s">
        <v>2531</v>
      </c>
      <c r="D2604" s="4" t="str">
        <f>VLOOKUP(B2604,'local electoral areas'!BA:BB,2,FALSE)</f>
        <v>Birr</v>
      </c>
      <c r="E2604" s="4">
        <v>12057</v>
      </c>
      <c r="F2604" s="5">
        <v>222</v>
      </c>
      <c r="G2604" t="b">
        <f>COUNTIF(B:B,B2604)&gt;1</f>
        <v>0</v>
      </c>
      <c r="H2604" s="48" t="s">
        <v>1818</v>
      </c>
      <c r="I2604" s="48" t="b">
        <f>COUNTIF(E:E,E2604)&gt;1</f>
        <v>0</v>
      </c>
    </row>
    <row r="2605" spans="1:9" x14ac:dyDescent="0.2">
      <c r="A2605" s="2" t="s">
        <v>10</v>
      </c>
      <c r="B2605" s="3" t="s">
        <v>2608</v>
      </c>
      <c r="C2605" s="4" t="s">
        <v>2531</v>
      </c>
      <c r="D2605" s="4" t="str">
        <f>VLOOKUP(B2605,'local electoral areas'!BA:BB,2,FALSE)</f>
        <v>Tullamore</v>
      </c>
      <c r="E2605" s="4">
        <v>12085</v>
      </c>
      <c r="F2605" s="5">
        <v>291</v>
      </c>
      <c r="G2605" t="b">
        <f>COUNTIF(B:B,B2605)&gt;1</f>
        <v>0</v>
      </c>
      <c r="H2605" s="48" t="s">
        <v>1818</v>
      </c>
      <c r="I2605" s="48" t="b">
        <f>COUNTIF(E:E,E2605)&gt;1</f>
        <v>0</v>
      </c>
    </row>
    <row r="2606" spans="1:9" x14ac:dyDescent="0.2">
      <c r="A2606" s="2" t="s">
        <v>10</v>
      </c>
      <c r="B2606" s="3" t="s">
        <v>2609</v>
      </c>
      <c r="C2606" s="4" t="s">
        <v>2531</v>
      </c>
      <c r="D2606" s="4" t="str">
        <f>VLOOKUP(B2606,'local electoral areas'!BA:BB,2,FALSE)</f>
        <v>Tullamore</v>
      </c>
      <c r="E2606" s="4">
        <v>12086</v>
      </c>
      <c r="F2606" s="5">
        <v>459</v>
      </c>
      <c r="G2606" t="b">
        <f>COUNTIF(B:B,B2606)&gt;1</f>
        <v>0</v>
      </c>
      <c r="H2606" s="48" t="s">
        <v>1818</v>
      </c>
      <c r="I2606" s="48" t="b">
        <f>COUNTIF(E:E,E2606)&gt;1</f>
        <v>0</v>
      </c>
    </row>
    <row r="2607" spans="1:9" x14ac:dyDescent="0.2">
      <c r="A2607" s="2" t="s">
        <v>10</v>
      </c>
      <c r="B2607" s="3" t="s">
        <v>441</v>
      </c>
      <c r="C2607" s="4" t="s">
        <v>2531</v>
      </c>
      <c r="D2607" s="4" t="str">
        <f>VLOOKUP(B2607,'local electoral areas'!BA:BB,2,FALSE)</f>
        <v>Birr</v>
      </c>
      <c r="E2607" s="4">
        <v>12058</v>
      </c>
      <c r="F2607" s="5">
        <v>112</v>
      </c>
      <c r="G2607" t="b">
        <f>COUNTIF(B:B,B2607)&gt;1</f>
        <v>1</v>
      </c>
      <c r="H2607" s="48" t="s">
        <v>1818</v>
      </c>
      <c r="I2607" s="48" t="b">
        <f>COUNTIF(E:E,E2607)&gt;1</f>
        <v>0</v>
      </c>
    </row>
    <row r="2608" spans="1:9" x14ac:dyDescent="0.2">
      <c r="A2608" s="2" t="s">
        <v>10</v>
      </c>
      <c r="B2608" s="3" t="s">
        <v>2610</v>
      </c>
      <c r="C2608" s="4" t="s">
        <v>2531</v>
      </c>
      <c r="D2608" s="4" t="str">
        <f>VLOOKUP(B2608,'local electoral areas'!BA:BB,2,FALSE)</f>
        <v>Tullamore</v>
      </c>
      <c r="E2608" s="4">
        <v>12087</v>
      </c>
      <c r="F2608" s="5">
        <v>3576</v>
      </c>
      <c r="G2608" t="b">
        <f>COUNTIF(B:B,B2608)&gt;1</f>
        <v>0</v>
      </c>
      <c r="H2608" s="48" t="s">
        <v>1818</v>
      </c>
      <c r="I2608" s="48" t="b">
        <f>COUNTIF(E:E,E2608)&gt;1</f>
        <v>0</v>
      </c>
    </row>
    <row r="2609" spans="1:9" x14ac:dyDescent="0.2">
      <c r="A2609" s="2" t="s">
        <v>10</v>
      </c>
      <c r="B2609" s="3" t="s">
        <v>2611</v>
      </c>
      <c r="C2609" s="4" t="s">
        <v>2531</v>
      </c>
      <c r="D2609" s="4" t="str">
        <f>VLOOKUP(B2609,'local electoral areas'!BA:BB,2,FALSE)</f>
        <v>Tullamore</v>
      </c>
      <c r="E2609" s="4">
        <v>12002</v>
      </c>
      <c r="F2609" s="5">
        <v>11894</v>
      </c>
      <c r="G2609" t="b">
        <f>COUNTIF(B:B,B2609)&gt;1</f>
        <v>0</v>
      </c>
      <c r="H2609" s="48" t="s">
        <v>1818</v>
      </c>
      <c r="I2609" s="48" t="b">
        <f>COUNTIF(E:E,E2609)&gt;1</f>
        <v>0</v>
      </c>
    </row>
    <row r="2610" spans="1:9" x14ac:dyDescent="0.2">
      <c r="A2610" s="2" t="s">
        <v>10</v>
      </c>
      <c r="B2610" s="3" t="s">
        <v>2612</v>
      </c>
      <c r="C2610" s="4" t="s">
        <v>2613</v>
      </c>
      <c r="D2610" s="4" t="str">
        <f>VLOOKUP(B2610,'local electoral areas'!AY:AZ,2,FALSE)</f>
        <v>Boyle</v>
      </c>
      <c r="E2610" s="4">
        <v>30024</v>
      </c>
      <c r="F2610" s="5">
        <v>138</v>
      </c>
      <c r="G2610" t="b">
        <f>COUNTIF(B:B,B2610)&gt;1</f>
        <v>0</v>
      </c>
      <c r="I2610" t="b">
        <f>COUNTIF(E:E,E2610)&gt;1</f>
        <v>0</v>
      </c>
    </row>
    <row r="2611" spans="1:9" x14ac:dyDescent="0.2">
      <c r="A2611" s="2" t="s">
        <v>10</v>
      </c>
      <c r="B2611" s="3" t="s">
        <v>2614</v>
      </c>
      <c r="C2611" s="4" t="s">
        <v>2613</v>
      </c>
      <c r="D2611" s="4" t="str">
        <f>VLOOKUP(B2611,'local electoral areas'!AY:AZ,2,FALSE)</f>
        <v>Boyle</v>
      </c>
      <c r="E2611" s="4">
        <v>30074</v>
      </c>
      <c r="F2611" s="5">
        <v>304</v>
      </c>
      <c r="G2611" t="b">
        <f>COUNTIF(B:B,B2611)&gt;1</f>
        <v>0</v>
      </c>
      <c r="I2611" t="b">
        <f>COUNTIF(E:E,E2611)&gt;1</f>
        <v>0</v>
      </c>
    </row>
    <row r="2612" spans="1:9" x14ac:dyDescent="0.2">
      <c r="A2612" s="2" t="s">
        <v>10</v>
      </c>
      <c r="B2612" s="3" t="s">
        <v>2615</v>
      </c>
      <c r="C2612" s="4" t="s">
        <v>2613</v>
      </c>
      <c r="D2612" s="4" t="str">
        <f>VLOOKUP(B2612,'local electoral areas'!AY:AZ,2,FALSE)</f>
        <v>Roscommon</v>
      </c>
      <c r="E2612" s="4">
        <v>30055</v>
      </c>
      <c r="F2612" s="5">
        <v>858</v>
      </c>
      <c r="G2612" t="b">
        <f>COUNTIF(B:B,B2612)&gt;1</f>
        <v>0</v>
      </c>
      <c r="I2612" t="b">
        <f>COUNTIF(E:E,E2612)&gt;1</f>
        <v>0</v>
      </c>
    </row>
    <row r="2613" spans="1:9" x14ac:dyDescent="0.2">
      <c r="A2613" s="2" t="s">
        <v>10</v>
      </c>
      <c r="B2613" s="3" t="s">
        <v>2616</v>
      </c>
      <c r="C2613" s="4" t="s">
        <v>2613</v>
      </c>
      <c r="D2613" s="4" t="str">
        <f>VLOOKUP(B2613,'local electoral areas'!AY:AZ,2,FALSE)</f>
        <v>Roscommon</v>
      </c>
      <c r="E2613" s="4">
        <v>30056</v>
      </c>
      <c r="F2613" s="5">
        <v>462</v>
      </c>
      <c r="G2613" t="b">
        <f>COUNTIF(B:B,B2613)&gt;1</f>
        <v>0</v>
      </c>
      <c r="I2613" t="b">
        <f>COUNTIF(E:E,E2613)&gt;1</f>
        <v>0</v>
      </c>
    </row>
    <row r="2614" spans="1:9" x14ac:dyDescent="0.2">
      <c r="A2614" s="2" t="s">
        <v>10</v>
      </c>
      <c r="B2614" s="3" t="s">
        <v>2617</v>
      </c>
      <c r="C2614" s="4" t="s">
        <v>2613</v>
      </c>
      <c r="D2614" s="4" t="str">
        <f>VLOOKUP(B2614,'local electoral areas'!AY:AZ,2,FALSE)</f>
        <v>Athlone</v>
      </c>
      <c r="E2614" s="4">
        <v>30075</v>
      </c>
      <c r="F2614" s="5">
        <v>517</v>
      </c>
      <c r="G2614" t="b">
        <f>COUNTIF(B:B,B2614)&gt;1</f>
        <v>0</v>
      </c>
      <c r="I2614" t="b">
        <f>COUNTIF(E:E,E2614)&gt;1</f>
        <v>0</v>
      </c>
    </row>
    <row r="2615" spans="1:9" x14ac:dyDescent="0.2">
      <c r="A2615" s="2" t="s">
        <v>10</v>
      </c>
      <c r="B2615" s="3" t="s">
        <v>2618</v>
      </c>
      <c r="C2615" s="4" t="s">
        <v>2613</v>
      </c>
      <c r="D2615" s="4" t="str">
        <f>VLOOKUP(B2615,'local electoral areas'!AY:AZ,2,FALSE)</f>
        <v>Athlone</v>
      </c>
      <c r="E2615" s="4">
        <v>30076</v>
      </c>
      <c r="F2615" s="5">
        <v>610</v>
      </c>
      <c r="G2615" t="b">
        <f>COUNTIF(B:B,B2615)&gt;1</f>
        <v>0</v>
      </c>
      <c r="I2615" t="b">
        <f>COUNTIF(E:E,E2615)&gt;1</f>
        <v>0</v>
      </c>
    </row>
    <row r="2616" spans="1:9" x14ac:dyDescent="0.2">
      <c r="A2616" s="2" t="s">
        <v>10</v>
      </c>
      <c r="B2616" s="3" t="s">
        <v>2619</v>
      </c>
      <c r="C2616" s="4" t="s">
        <v>2613</v>
      </c>
      <c r="D2616" s="4" t="str">
        <f>VLOOKUP(B2616,'local electoral areas'!AY:AZ,2,FALSE)</f>
        <v>Athlone</v>
      </c>
      <c r="E2616" s="4">
        <v>30001</v>
      </c>
      <c r="F2616" s="5">
        <v>5262</v>
      </c>
      <c r="G2616" t="b">
        <f>COUNTIF(B:B,B2616)&gt;1</f>
        <v>0</v>
      </c>
      <c r="I2616" t="b">
        <f>COUNTIF(E:E,E2616)&gt;1</f>
        <v>0</v>
      </c>
    </row>
    <row r="2617" spans="1:9" x14ac:dyDescent="0.2">
      <c r="A2617" s="2" t="s">
        <v>10</v>
      </c>
      <c r="B2617" s="3" t="s">
        <v>2620</v>
      </c>
      <c r="C2617" s="4" t="s">
        <v>2613</v>
      </c>
      <c r="D2617" s="4" t="str">
        <f>VLOOKUP(B2617,'local electoral areas'!AY:AZ,2,FALSE)</f>
        <v>Boyle</v>
      </c>
      <c r="E2617" s="4">
        <v>30026</v>
      </c>
      <c r="F2617" s="5">
        <v>241</v>
      </c>
      <c r="G2617" t="b">
        <f>COUNTIF(B:B,B2617)&gt;1</f>
        <v>0</v>
      </c>
      <c r="I2617" t="b">
        <f>COUNTIF(E:E,E2617)&gt;1</f>
        <v>0</v>
      </c>
    </row>
    <row r="2618" spans="1:9" x14ac:dyDescent="0.2">
      <c r="A2618" s="2" t="s">
        <v>10</v>
      </c>
      <c r="B2618" s="3" t="s">
        <v>2621</v>
      </c>
      <c r="C2618" s="4" t="s">
        <v>2613</v>
      </c>
      <c r="D2618" s="4" t="str">
        <f>VLOOKUP(B2618,'local electoral areas'!AY:AZ,2,FALSE)</f>
        <v>Boyle</v>
      </c>
      <c r="E2618" s="4">
        <v>30027</v>
      </c>
      <c r="F2618" s="5">
        <v>178</v>
      </c>
      <c r="G2618" t="b">
        <f>COUNTIF(B:B,B2618)&gt;1</f>
        <v>0</v>
      </c>
      <c r="I2618" t="b">
        <f>COUNTIF(E:E,E2618)&gt;1</f>
        <v>0</v>
      </c>
    </row>
    <row r="2619" spans="1:9" x14ac:dyDescent="0.2">
      <c r="A2619" s="2" t="s">
        <v>10</v>
      </c>
      <c r="B2619" s="3" t="s">
        <v>2622</v>
      </c>
      <c r="C2619" s="4" t="s">
        <v>2613</v>
      </c>
      <c r="D2619" s="4" t="str">
        <f>VLOOKUP(B2619,'local electoral areas'!AY:AZ,2,FALSE)</f>
        <v>Boyle</v>
      </c>
      <c r="E2619" s="4">
        <v>30057</v>
      </c>
      <c r="F2619" s="5">
        <v>3229</v>
      </c>
      <c r="G2619" t="b">
        <f>COUNTIF(B:B,B2619)&gt;1</f>
        <v>0</v>
      </c>
      <c r="I2619" t="b">
        <f>COUNTIF(E:E,E2619)&gt;1</f>
        <v>0</v>
      </c>
    </row>
    <row r="2620" spans="1:9" x14ac:dyDescent="0.2">
      <c r="A2620" s="2" t="s">
        <v>10</v>
      </c>
      <c r="B2620" s="3" t="s">
        <v>2391</v>
      </c>
      <c r="C2620" s="4" t="s">
        <v>2613</v>
      </c>
      <c r="D2620" s="4" t="str">
        <f>VLOOKUP(B2620,'local electoral areas'!AY:AZ,2,FALSE)</f>
        <v>Roscommon</v>
      </c>
      <c r="E2620" s="4">
        <v>30058</v>
      </c>
      <c r="F2620" s="5">
        <v>1140</v>
      </c>
      <c r="G2620" t="b">
        <f>COUNTIF(B:B,B2620)&gt;1</f>
        <v>1</v>
      </c>
      <c r="I2620" t="b">
        <f>COUNTIF(E:E,E2620)&gt;1</f>
        <v>0</v>
      </c>
    </row>
    <row r="2621" spans="1:9" x14ac:dyDescent="0.2">
      <c r="A2621" s="2" t="s">
        <v>10</v>
      </c>
      <c r="B2621" s="3" t="s">
        <v>1992</v>
      </c>
      <c r="C2621" s="4" t="s">
        <v>2613</v>
      </c>
      <c r="D2621" s="4" t="str">
        <f>VLOOKUP(B2621,'local electoral areas'!AY:AZ,2,FALSE)</f>
        <v>Roscommon</v>
      </c>
      <c r="E2621" s="4">
        <v>30059</v>
      </c>
      <c r="F2621" s="5">
        <v>838</v>
      </c>
      <c r="G2621" t="b">
        <f>COUNTIF(B:B,B2621)&gt;1</f>
        <v>1</v>
      </c>
      <c r="I2621" t="b">
        <f>COUNTIF(E:E,E2621)&gt;1</f>
        <v>0</v>
      </c>
    </row>
    <row r="2622" spans="1:9" x14ac:dyDescent="0.2">
      <c r="A2622" s="2" t="s">
        <v>10</v>
      </c>
      <c r="B2622" s="3" t="s">
        <v>2623</v>
      </c>
      <c r="C2622" s="4" t="s">
        <v>2613</v>
      </c>
      <c r="D2622" s="4" t="str">
        <f>VLOOKUP(B2622,'local electoral areas'!AY:AZ,2,FALSE)</f>
        <v>Athlone</v>
      </c>
      <c r="E2622" s="4">
        <v>30002</v>
      </c>
      <c r="F2622" s="5">
        <v>785</v>
      </c>
      <c r="G2622" t="b">
        <f>COUNTIF(B:B,B2622)&gt;1</f>
        <v>0</v>
      </c>
      <c r="I2622" t="b">
        <f>COUNTIF(E:E,E2622)&gt;1</f>
        <v>0</v>
      </c>
    </row>
    <row r="2623" spans="1:9" x14ac:dyDescent="0.2">
      <c r="A2623" s="2" t="s">
        <v>10</v>
      </c>
      <c r="B2623" s="3" t="s">
        <v>2624</v>
      </c>
      <c r="C2623" s="4" t="s">
        <v>2613</v>
      </c>
      <c r="D2623" s="4" t="str">
        <f>VLOOKUP(B2623,'local electoral areas'!AY:AZ,2,FALSE)</f>
        <v>Boyle</v>
      </c>
      <c r="E2623" s="4">
        <v>30028</v>
      </c>
      <c r="F2623" s="5">
        <v>279</v>
      </c>
      <c r="G2623" t="b">
        <f>COUNTIF(B:B,B2623)&gt;1</f>
        <v>0</v>
      </c>
      <c r="I2623" t="b">
        <f>COUNTIF(E:E,E2623)&gt;1</f>
        <v>0</v>
      </c>
    </row>
    <row r="2624" spans="1:9" x14ac:dyDescent="0.2">
      <c r="A2624" s="2" t="s">
        <v>10</v>
      </c>
      <c r="B2624" s="3" t="s">
        <v>2625</v>
      </c>
      <c r="C2624" s="4" t="s">
        <v>2613</v>
      </c>
      <c r="D2624" s="4" t="str">
        <f>VLOOKUP(B2624,'local electoral areas'!AY:AZ,2,FALSE)</f>
        <v>Boyle</v>
      </c>
      <c r="E2624" s="4">
        <v>30029</v>
      </c>
      <c r="F2624" s="5">
        <v>173</v>
      </c>
      <c r="G2624" t="b">
        <f>COUNTIF(B:B,B2624)&gt;1</f>
        <v>0</v>
      </c>
      <c r="I2624" t="b">
        <f>COUNTIF(E:E,E2624)&gt;1</f>
        <v>0</v>
      </c>
    </row>
    <row r="2625" spans="1:9" x14ac:dyDescent="0.2">
      <c r="A2625" s="2" t="s">
        <v>10</v>
      </c>
      <c r="B2625" s="3" t="s">
        <v>2626</v>
      </c>
      <c r="C2625" s="4" t="s">
        <v>2613</v>
      </c>
      <c r="D2625" s="4" t="str">
        <f>VLOOKUP(B2625,'local electoral areas'!AY:AZ,2,FALSE)</f>
        <v>Boyle</v>
      </c>
      <c r="E2625" s="4">
        <v>30077</v>
      </c>
      <c r="F2625" s="5">
        <v>221</v>
      </c>
      <c r="G2625" t="b">
        <f>COUNTIF(B:B,B2625)&gt;1</f>
        <v>0</v>
      </c>
      <c r="I2625" t="b">
        <f>COUNTIF(E:E,E2625)&gt;1</f>
        <v>0</v>
      </c>
    </row>
    <row r="2626" spans="1:9" x14ac:dyDescent="0.2">
      <c r="A2626" s="2" t="s">
        <v>10</v>
      </c>
      <c r="B2626" s="3" t="s">
        <v>489</v>
      </c>
      <c r="C2626" s="4" t="s">
        <v>2613</v>
      </c>
      <c r="D2626" s="4" t="str">
        <f>VLOOKUP(B2626,'local electoral areas'!AY:AZ,2,FALSE)</f>
        <v>Athlone</v>
      </c>
      <c r="E2626" s="4">
        <v>30003</v>
      </c>
      <c r="F2626" s="5">
        <v>543</v>
      </c>
      <c r="G2626" t="b">
        <f>COUNTIF(B:B,B2626)&gt;1</f>
        <v>1</v>
      </c>
      <c r="I2626" t="b">
        <f>COUNTIF(E:E,E2626)&gt;1</f>
        <v>0</v>
      </c>
    </row>
    <row r="2627" spans="1:9" x14ac:dyDescent="0.2">
      <c r="A2627" s="2" t="s">
        <v>10</v>
      </c>
      <c r="B2627" s="3" t="s">
        <v>2627</v>
      </c>
      <c r="C2627" s="4" t="s">
        <v>2613</v>
      </c>
      <c r="D2627" s="4" t="str">
        <f>VLOOKUP(B2627,'local electoral areas'!AY:AZ,2,FALSE)</f>
        <v>Roscommon</v>
      </c>
      <c r="E2627" s="4">
        <v>30060</v>
      </c>
      <c r="F2627" s="5">
        <v>152</v>
      </c>
      <c r="G2627" t="b">
        <f>COUNTIF(B:B,B2627)&gt;1</f>
        <v>0</v>
      </c>
      <c r="I2627" t="b">
        <f>COUNTIF(E:E,E2627)&gt;1</f>
        <v>0</v>
      </c>
    </row>
    <row r="2628" spans="1:9" x14ac:dyDescent="0.2">
      <c r="A2628" s="2" t="s">
        <v>10</v>
      </c>
      <c r="B2628" s="3" t="s">
        <v>2628</v>
      </c>
      <c r="C2628" s="4" t="s">
        <v>2613</v>
      </c>
      <c r="D2628" s="4" t="str">
        <f>VLOOKUP(B2628,'local electoral areas'!AY:AZ,2,FALSE)</f>
        <v>Boyle</v>
      </c>
      <c r="E2628" s="4">
        <v>30061</v>
      </c>
      <c r="F2628" s="5">
        <v>696</v>
      </c>
      <c r="G2628" t="b">
        <f>COUNTIF(B:B,B2628)&gt;1</f>
        <v>0</v>
      </c>
      <c r="I2628" t="b">
        <f>COUNTIF(E:E,E2628)&gt;1</f>
        <v>0</v>
      </c>
    </row>
    <row r="2629" spans="1:9" x14ac:dyDescent="0.2">
      <c r="A2629" s="2" t="s">
        <v>10</v>
      </c>
      <c r="B2629" s="3" t="s">
        <v>2629</v>
      </c>
      <c r="C2629" s="4" t="s">
        <v>2613</v>
      </c>
      <c r="D2629" s="4" t="str">
        <f>VLOOKUP(B2629,'local electoral areas'!AY:AZ,2,FALSE)</f>
        <v>Boyle</v>
      </c>
      <c r="E2629" s="4">
        <v>30030</v>
      </c>
      <c r="F2629" s="5">
        <v>1767</v>
      </c>
      <c r="G2629" t="b">
        <f>COUNTIF(B:B,B2629)&gt;1</f>
        <v>0</v>
      </c>
      <c r="I2629" t="b">
        <f>COUNTIF(E:E,E2629)&gt;1</f>
        <v>0</v>
      </c>
    </row>
    <row r="2630" spans="1:9" x14ac:dyDescent="0.2">
      <c r="A2630" s="2" t="s">
        <v>10</v>
      </c>
      <c r="B2630" s="3" t="s">
        <v>2630</v>
      </c>
      <c r="C2630" s="4" t="s">
        <v>2613</v>
      </c>
      <c r="D2630" s="4" t="str">
        <f>VLOOKUP(B2630,'local electoral areas'!AY:AZ,2,FALSE)</f>
        <v>Boyle</v>
      </c>
      <c r="E2630" s="4">
        <v>30031</v>
      </c>
      <c r="F2630" s="5">
        <v>1587</v>
      </c>
      <c r="G2630" t="b">
        <f>COUNTIF(B:B,B2630)&gt;1</f>
        <v>0</v>
      </c>
      <c r="I2630" t="b">
        <f>COUNTIF(E:E,E2630)&gt;1</f>
        <v>0</v>
      </c>
    </row>
    <row r="2631" spans="1:9" x14ac:dyDescent="0.2">
      <c r="A2631" s="2" t="s">
        <v>10</v>
      </c>
      <c r="B2631" s="3" t="s">
        <v>2631</v>
      </c>
      <c r="C2631" s="4" t="s">
        <v>2613</v>
      </c>
      <c r="D2631" s="4" t="str">
        <f>VLOOKUP(B2631,'local electoral areas'!AY:AZ,2,FALSE)</f>
        <v>Boyle</v>
      </c>
      <c r="E2631" s="4">
        <v>30032</v>
      </c>
      <c r="F2631" s="5">
        <v>248</v>
      </c>
      <c r="G2631" t="b">
        <f>COUNTIF(B:B,B2631)&gt;1</f>
        <v>0</v>
      </c>
      <c r="I2631" t="b">
        <f>COUNTIF(E:E,E2631)&gt;1</f>
        <v>0</v>
      </c>
    </row>
    <row r="2632" spans="1:9" x14ac:dyDescent="0.2">
      <c r="A2632" s="2" t="s">
        <v>10</v>
      </c>
      <c r="B2632" s="3" t="s">
        <v>2632</v>
      </c>
      <c r="C2632" s="4" t="s">
        <v>2613</v>
      </c>
      <c r="D2632" s="4" t="str">
        <f>VLOOKUP(B2632,'local electoral areas'!AY:AZ,2,FALSE)</f>
        <v>Boyle</v>
      </c>
      <c r="E2632" s="4">
        <v>30062</v>
      </c>
      <c r="F2632" s="5">
        <v>344</v>
      </c>
      <c r="G2632" t="b">
        <f>COUNTIF(B:B,B2632)&gt;1</f>
        <v>0</v>
      </c>
      <c r="I2632" t="b">
        <f>COUNTIF(E:E,E2632)&gt;1</f>
        <v>0</v>
      </c>
    </row>
    <row r="2633" spans="1:9" x14ac:dyDescent="0.2">
      <c r="A2633" s="2" t="s">
        <v>10</v>
      </c>
      <c r="B2633" s="3" t="s">
        <v>2633</v>
      </c>
      <c r="C2633" s="4" t="s">
        <v>2613</v>
      </c>
      <c r="D2633" s="4" t="str">
        <f>VLOOKUP(B2633,'local electoral areas'!AY:AZ,2,FALSE)</f>
        <v>Boyle</v>
      </c>
      <c r="E2633" s="4">
        <v>30078</v>
      </c>
      <c r="F2633" s="5">
        <v>528</v>
      </c>
      <c r="G2633" t="b">
        <f>COUNTIF(B:B,B2633)&gt;1</f>
        <v>0</v>
      </c>
      <c r="I2633" t="b">
        <f>COUNTIF(E:E,E2633)&gt;1</f>
        <v>0</v>
      </c>
    </row>
    <row r="2634" spans="1:9" x14ac:dyDescent="0.2">
      <c r="A2634" s="2" t="s">
        <v>10</v>
      </c>
      <c r="B2634" s="3" t="s">
        <v>2634</v>
      </c>
      <c r="C2634" s="4" t="s">
        <v>2613</v>
      </c>
      <c r="D2634" s="4" t="str">
        <f>VLOOKUP(B2634,'local electoral areas'!AY:AZ,2,FALSE)</f>
        <v>Athlone</v>
      </c>
      <c r="E2634" s="4">
        <v>30004</v>
      </c>
      <c r="F2634" s="5">
        <v>280</v>
      </c>
      <c r="G2634" t="b">
        <f>COUNTIF(B:B,B2634)&gt;1</f>
        <v>0</v>
      </c>
      <c r="I2634" t="b">
        <f>COUNTIF(E:E,E2634)&gt;1</f>
        <v>0</v>
      </c>
    </row>
    <row r="2635" spans="1:9" x14ac:dyDescent="0.2">
      <c r="A2635" s="2" t="s">
        <v>10</v>
      </c>
      <c r="B2635" s="3" t="s">
        <v>2635</v>
      </c>
      <c r="C2635" s="4" t="s">
        <v>2613</v>
      </c>
      <c r="D2635" s="4" t="str">
        <f>VLOOKUP(B2635,'local electoral areas'!AY:AZ,2,FALSE)</f>
        <v>Roscommon</v>
      </c>
      <c r="E2635" s="4">
        <v>30079</v>
      </c>
      <c r="F2635" s="5">
        <v>491</v>
      </c>
      <c r="G2635" t="b">
        <f>COUNTIF(B:B,B2635)&gt;1</f>
        <v>0</v>
      </c>
      <c r="I2635" t="b">
        <f>COUNTIF(E:E,E2635)&gt;1</f>
        <v>0</v>
      </c>
    </row>
    <row r="2636" spans="1:9" x14ac:dyDescent="0.2">
      <c r="A2636" s="2" t="s">
        <v>10</v>
      </c>
      <c r="B2636" s="3" t="s">
        <v>2636</v>
      </c>
      <c r="C2636" s="4" t="s">
        <v>2613</v>
      </c>
      <c r="D2636" s="4" t="str">
        <f>VLOOKUP(B2636,'local electoral areas'!AY:AZ,2,FALSE)</f>
        <v>Athlone</v>
      </c>
      <c r="E2636" s="4">
        <v>30005</v>
      </c>
      <c r="F2636" s="5">
        <v>836</v>
      </c>
      <c r="G2636" t="b">
        <f>COUNTIF(B:B,B2636)&gt;1</f>
        <v>1</v>
      </c>
      <c r="I2636" t="b">
        <f>COUNTIF(E:E,E2636)&gt;1</f>
        <v>0</v>
      </c>
    </row>
    <row r="2637" spans="1:9" x14ac:dyDescent="0.2">
      <c r="A2637" s="2" t="s">
        <v>10</v>
      </c>
      <c r="B2637" s="3" t="s">
        <v>2637</v>
      </c>
      <c r="C2637" s="4" t="s">
        <v>2613</v>
      </c>
      <c r="D2637" s="4" t="str">
        <f>VLOOKUP(B2637,'local electoral areas'!AY:AZ,2,FALSE)</f>
        <v>Roscommon</v>
      </c>
      <c r="E2637" s="4">
        <v>30063</v>
      </c>
      <c r="F2637" s="5">
        <v>205</v>
      </c>
      <c r="G2637" t="b">
        <f>COUNTIF(B:B,B2637)&gt;1</f>
        <v>0</v>
      </c>
      <c r="I2637" t="b">
        <f>COUNTIF(E:E,E2637)&gt;1</f>
        <v>0</v>
      </c>
    </row>
    <row r="2638" spans="1:9" x14ac:dyDescent="0.2">
      <c r="A2638" s="2" t="s">
        <v>10</v>
      </c>
      <c r="B2638" s="3" t="s">
        <v>2638</v>
      </c>
      <c r="C2638" s="4" t="s">
        <v>2613</v>
      </c>
      <c r="D2638" s="4" t="str">
        <f>VLOOKUP(B2638,'local electoral areas'!AY:AZ,2,FALSE)</f>
        <v>Athlone</v>
      </c>
      <c r="E2638" s="4">
        <v>30006</v>
      </c>
      <c r="F2638" s="5">
        <v>550</v>
      </c>
      <c r="G2638" t="b">
        <f>COUNTIF(B:B,B2638)&gt;1</f>
        <v>0</v>
      </c>
      <c r="I2638" t="b">
        <f>COUNTIF(E:E,E2638)&gt;1</f>
        <v>0</v>
      </c>
    </row>
    <row r="2639" spans="1:9" x14ac:dyDescent="0.2">
      <c r="A2639" s="2" t="s">
        <v>10</v>
      </c>
      <c r="B2639" s="3" t="s">
        <v>2639</v>
      </c>
      <c r="C2639" s="4" t="s">
        <v>2613</v>
      </c>
      <c r="D2639" s="4" t="str">
        <f>VLOOKUP(B2639,'local electoral areas'!AY:AZ,2,FALSE)</f>
        <v>Roscommon</v>
      </c>
      <c r="E2639" s="4">
        <v>30064</v>
      </c>
      <c r="F2639" s="5">
        <v>565</v>
      </c>
      <c r="G2639" t="b">
        <f>COUNTIF(B:B,B2639)&gt;1</f>
        <v>0</v>
      </c>
      <c r="I2639" t="b">
        <f>COUNTIF(E:E,E2639)&gt;1</f>
        <v>0</v>
      </c>
    </row>
    <row r="2640" spans="1:9" x14ac:dyDescent="0.2">
      <c r="A2640" s="2" t="s">
        <v>10</v>
      </c>
      <c r="B2640" s="3" t="s">
        <v>2640</v>
      </c>
      <c r="C2640" s="4" t="s">
        <v>2613</v>
      </c>
      <c r="D2640" s="4" t="str">
        <f>VLOOKUP(B2640,'local electoral areas'!AY:AZ,2,FALSE)</f>
        <v>Roscommon</v>
      </c>
      <c r="E2640" s="4">
        <v>30065</v>
      </c>
      <c r="F2640" s="5">
        <v>3287</v>
      </c>
      <c r="G2640" t="b">
        <f>COUNTIF(B:B,B2640)&gt;1</f>
        <v>0</v>
      </c>
      <c r="I2640" t="b">
        <f>COUNTIF(E:E,E2640)&gt;1</f>
        <v>0</v>
      </c>
    </row>
    <row r="2641" spans="1:9" x14ac:dyDescent="0.2">
      <c r="A2641" s="2" t="s">
        <v>10</v>
      </c>
      <c r="B2641" s="3" t="s">
        <v>2641</v>
      </c>
      <c r="C2641" s="4" t="s">
        <v>2613</v>
      </c>
      <c r="D2641" s="4" t="str">
        <f>VLOOKUP(B2641,'local electoral areas'!AY:AZ,2,FALSE)</f>
        <v>Athlone</v>
      </c>
      <c r="E2641" s="4">
        <v>30007</v>
      </c>
      <c r="F2641" s="5">
        <v>417</v>
      </c>
      <c r="G2641" t="b">
        <f>COUNTIF(B:B,B2641)&gt;1</f>
        <v>0</v>
      </c>
      <c r="I2641" t="b">
        <f>COUNTIF(E:E,E2641)&gt;1</f>
        <v>0</v>
      </c>
    </row>
    <row r="2642" spans="1:9" x14ac:dyDescent="0.2">
      <c r="A2642" s="2" t="s">
        <v>10</v>
      </c>
      <c r="B2642" s="3" t="s">
        <v>2642</v>
      </c>
      <c r="C2642" s="4" t="s">
        <v>2613</v>
      </c>
      <c r="D2642" s="4" t="str">
        <f>VLOOKUP(B2642,'local electoral areas'!AY:AZ,2,FALSE)</f>
        <v>Roscommon</v>
      </c>
      <c r="E2642" s="4">
        <v>30066</v>
      </c>
      <c r="F2642" s="5">
        <v>321</v>
      </c>
      <c r="G2642" t="b">
        <f>COUNTIF(B:B,B2642)&gt;1</f>
        <v>0</v>
      </c>
      <c r="I2642" t="b">
        <f>COUNTIF(E:E,E2642)&gt;1</f>
        <v>0</v>
      </c>
    </row>
    <row r="2643" spans="1:9" x14ac:dyDescent="0.2">
      <c r="A2643" s="2" t="s">
        <v>10</v>
      </c>
      <c r="B2643" s="3" t="s">
        <v>2643</v>
      </c>
      <c r="C2643" s="4" t="s">
        <v>2613</v>
      </c>
      <c r="D2643" s="4" t="str">
        <f>VLOOKUP(B2643,'local electoral areas'!AY:AZ,2,FALSE)</f>
        <v>Athlone</v>
      </c>
      <c r="E2643" s="4">
        <v>30008</v>
      </c>
      <c r="F2643" s="5">
        <v>231</v>
      </c>
      <c r="G2643" t="b">
        <f>COUNTIF(B:B,B2643)&gt;1</f>
        <v>0</v>
      </c>
      <c r="I2643" t="b">
        <f>COUNTIF(E:E,E2643)&gt;1</f>
        <v>0</v>
      </c>
    </row>
    <row r="2644" spans="1:9" x14ac:dyDescent="0.2">
      <c r="A2644" s="2" t="s">
        <v>10</v>
      </c>
      <c r="B2644" s="3" t="s">
        <v>2644</v>
      </c>
      <c r="C2644" s="4" t="s">
        <v>2613</v>
      </c>
      <c r="D2644" s="4" t="str">
        <f>VLOOKUP(B2644,'local electoral areas'!AY:AZ,2,FALSE)</f>
        <v>Roscommon</v>
      </c>
      <c r="E2644" s="4">
        <v>30080</v>
      </c>
      <c r="F2644" s="5">
        <v>175</v>
      </c>
      <c r="G2644" t="b">
        <f>COUNTIF(B:B,B2644)&gt;1</f>
        <v>0</v>
      </c>
      <c r="I2644" t="b">
        <f>COUNTIF(E:E,E2644)&gt;1</f>
        <v>0</v>
      </c>
    </row>
    <row r="2645" spans="1:9" x14ac:dyDescent="0.2">
      <c r="A2645" s="2" t="s">
        <v>10</v>
      </c>
      <c r="B2645" s="3" t="s">
        <v>2645</v>
      </c>
      <c r="C2645" s="4" t="s">
        <v>2613</v>
      </c>
      <c r="D2645" s="4" t="str">
        <f>VLOOKUP(B2645,'local electoral areas'!AY:AZ,2,FALSE)</f>
        <v>Roscommon</v>
      </c>
      <c r="E2645" s="4">
        <v>30067</v>
      </c>
      <c r="F2645" s="5">
        <v>345</v>
      </c>
      <c r="G2645" t="b">
        <f>COUNTIF(B:B,B2645)&gt;1</f>
        <v>0</v>
      </c>
      <c r="I2645" t="b">
        <f>COUNTIF(E:E,E2645)&gt;1</f>
        <v>0</v>
      </c>
    </row>
    <row r="2646" spans="1:9" x14ac:dyDescent="0.2">
      <c r="A2646" s="2" t="s">
        <v>10</v>
      </c>
      <c r="B2646" s="3" t="s">
        <v>2646</v>
      </c>
      <c r="C2646" s="4" t="s">
        <v>2613</v>
      </c>
      <c r="D2646" s="4" t="str">
        <f>VLOOKUP(B2646,'local electoral areas'!AY:AZ,2,FALSE)</f>
        <v>Athlone</v>
      </c>
      <c r="E2646" s="4">
        <v>30009</v>
      </c>
      <c r="F2646" s="5">
        <v>272</v>
      </c>
      <c r="G2646" t="b">
        <f>COUNTIF(B:B,B2646)&gt;1</f>
        <v>0</v>
      </c>
      <c r="I2646" t="b">
        <f>COUNTIF(E:E,E2646)&gt;1</f>
        <v>0</v>
      </c>
    </row>
    <row r="2647" spans="1:9" x14ac:dyDescent="0.2">
      <c r="A2647" s="2" t="s">
        <v>10</v>
      </c>
      <c r="B2647" s="3" t="s">
        <v>2647</v>
      </c>
      <c r="C2647" s="4" t="s">
        <v>2613</v>
      </c>
      <c r="D2647" s="4" t="str">
        <f>VLOOKUP(B2647,'local electoral areas'!AY:AZ,2,FALSE)</f>
        <v>Boyle</v>
      </c>
      <c r="E2647" s="4">
        <v>30033</v>
      </c>
      <c r="F2647" s="5">
        <v>312</v>
      </c>
      <c r="G2647" t="b">
        <f>COUNTIF(B:B,B2647)&gt;1</f>
        <v>0</v>
      </c>
      <c r="I2647" t="b">
        <f>COUNTIF(E:E,E2647)&gt;1</f>
        <v>0</v>
      </c>
    </row>
    <row r="2648" spans="1:9" x14ac:dyDescent="0.2">
      <c r="A2648" s="2" t="s">
        <v>10</v>
      </c>
      <c r="B2648" s="3" t="s">
        <v>2648</v>
      </c>
      <c r="C2648" s="4" t="s">
        <v>2613</v>
      </c>
      <c r="D2648" s="4" t="str">
        <f>VLOOKUP(B2648,'local electoral areas'!AY:AZ,2,FALSE)</f>
        <v>Roscommon</v>
      </c>
      <c r="E2648" s="4">
        <v>30081</v>
      </c>
      <c r="F2648" s="5">
        <v>1328</v>
      </c>
      <c r="G2648" t="b">
        <f>COUNTIF(B:B,B2648)&gt;1</f>
        <v>0</v>
      </c>
      <c r="I2648" t="b">
        <f>COUNTIF(E:E,E2648)&gt;1</f>
        <v>0</v>
      </c>
    </row>
    <row r="2649" spans="1:9" x14ac:dyDescent="0.2">
      <c r="A2649" s="2" t="s">
        <v>10</v>
      </c>
      <c r="B2649" s="3" t="s">
        <v>2649</v>
      </c>
      <c r="C2649" s="4" t="s">
        <v>2613</v>
      </c>
      <c r="D2649" s="4" t="str">
        <f>VLOOKUP(B2649,'local electoral areas'!AY:AZ,2,FALSE)</f>
        <v>Roscommon</v>
      </c>
      <c r="E2649" s="4">
        <v>30082</v>
      </c>
      <c r="F2649" s="5">
        <v>433</v>
      </c>
      <c r="G2649" t="b">
        <f>COUNTIF(B:B,B2649)&gt;1</f>
        <v>0</v>
      </c>
      <c r="I2649" t="b">
        <f>COUNTIF(E:E,E2649)&gt;1</f>
        <v>0</v>
      </c>
    </row>
    <row r="2650" spans="1:9" x14ac:dyDescent="0.2">
      <c r="A2650" s="2" t="s">
        <v>10</v>
      </c>
      <c r="B2650" s="3" t="s">
        <v>2650</v>
      </c>
      <c r="C2650" s="4" t="s">
        <v>2613</v>
      </c>
      <c r="D2650" s="4" t="str">
        <f>VLOOKUP(B2650,'local electoral areas'!AY:AZ,2,FALSE)</f>
        <v>Boyle</v>
      </c>
      <c r="E2650" s="4">
        <v>30083</v>
      </c>
      <c r="F2650" s="5">
        <v>253</v>
      </c>
      <c r="G2650" t="b">
        <f>COUNTIF(B:B,B2650)&gt;1</f>
        <v>0</v>
      </c>
      <c r="I2650" t="b">
        <f>COUNTIF(E:E,E2650)&gt;1</f>
        <v>0</v>
      </c>
    </row>
    <row r="2651" spans="1:9" x14ac:dyDescent="0.2">
      <c r="A2651" s="2" t="s">
        <v>10</v>
      </c>
      <c r="B2651" s="3" t="s">
        <v>2651</v>
      </c>
      <c r="C2651" s="4" t="s">
        <v>2613</v>
      </c>
      <c r="D2651" s="4" t="str">
        <f>VLOOKUP(B2651,'local electoral areas'!AY:AZ,2,FALSE)</f>
        <v>Roscommon</v>
      </c>
      <c r="E2651" s="4">
        <v>30068</v>
      </c>
      <c r="F2651" s="5">
        <v>516</v>
      </c>
      <c r="G2651" t="b">
        <f>COUNTIF(B:B,B2651)&gt;1</f>
        <v>0</v>
      </c>
      <c r="I2651" t="b">
        <f>COUNTIF(E:E,E2651)&gt;1</f>
        <v>0</v>
      </c>
    </row>
    <row r="2652" spans="1:9" x14ac:dyDescent="0.2">
      <c r="A2652" s="2" t="s">
        <v>10</v>
      </c>
      <c r="B2652" s="3" t="s">
        <v>2652</v>
      </c>
      <c r="C2652" s="4" t="s">
        <v>2613</v>
      </c>
      <c r="D2652" s="4" t="str">
        <f>VLOOKUP(B2652,'local electoral areas'!AY:AZ,2,FALSE)</f>
        <v>Athlone</v>
      </c>
      <c r="E2652" s="4">
        <v>30010</v>
      </c>
      <c r="F2652" s="5">
        <v>1230</v>
      </c>
      <c r="G2652" t="b">
        <f>COUNTIF(B:B,B2652)&gt;1</f>
        <v>0</v>
      </c>
      <c r="I2652" t="b">
        <f>COUNTIF(E:E,E2652)&gt;1</f>
        <v>0</v>
      </c>
    </row>
    <row r="2653" spans="1:9" x14ac:dyDescent="0.2">
      <c r="A2653" s="2" t="s">
        <v>10</v>
      </c>
      <c r="B2653" s="3" t="s">
        <v>2653</v>
      </c>
      <c r="C2653" s="4" t="s">
        <v>2613</v>
      </c>
      <c r="D2653" s="4" t="str">
        <f>VLOOKUP(B2653,'local electoral areas'!AY:AZ,2,FALSE)</f>
        <v>Athlone</v>
      </c>
      <c r="E2653" s="4">
        <v>30011</v>
      </c>
      <c r="F2653" s="5">
        <v>994</v>
      </c>
      <c r="G2653" t="b">
        <f>COUNTIF(B:B,B2653)&gt;1</f>
        <v>0</v>
      </c>
      <c r="I2653" t="b">
        <f>COUNTIF(E:E,E2653)&gt;1</f>
        <v>0</v>
      </c>
    </row>
    <row r="2654" spans="1:9" x14ac:dyDescent="0.2">
      <c r="A2654" s="2" t="s">
        <v>10</v>
      </c>
      <c r="B2654" s="3" t="s">
        <v>2488</v>
      </c>
      <c r="C2654" s="4" t="s">
        <v>2613</v>
      </c>
      <c r="D2654" s="4" t="s">
        <v>2654</v>
      </c>
      <c r="E2654" s="4">
        <v>30034</v>
      </c>
      <c r="F2654" s="5">
        <v>136</v>
      </c>
      <c r="G2654" t="b">
        <f>COUNTIF(B:B,B2654)&gt;1</f>
        <v>1</v>
      </c>
      <c r="I2654" t="b">
        <f>COUNTIF(E:E,E2654)&gt;1</f>
        <v>0</v>
      </c>
    </row>
    <row r="2655" spans="1:9" x14ac:dyDescent="0.2">
      <c r="A2655" s="2" t="s">
        <v>10</v>
      </c>
      <c r="B2655" s="3" t="s">
        <v>2488</v>
      </c>
      <c r="C2655" s="4" t="s">
        <v>2613</v>
      </c>
      <c r="D2655" s="4" t="s">
        <v>2654</v>
      </c>
      <c r="E2655" s="4">
        <v>30084</v>
      </c>
      <c r="F2655" s="5">
        <v>153</v>
      </c>
      <c r="G2655" t="b">
        <f>COUNTIF(B:B,B2655)&gt;1</f>
        <v>1</v>
      </c>
      <c r="I2655" t="b">
        <f>COUNTIF(E:E,E2655)&gt;1</f>
        <v>0</v>
      </c>
    </row>
    <row r="2656" spans="1:9" x14ac:dyDescent="0.2">
      <c r="A2656" s="2" t="s">
        <v>10</v>
      </c>
      <c r="B2656" s="3" t="s">
        <v>2655</v>
      </c>
      <c r="C2656" s="4" t="s">
        <v>2613</v>
      </c>
      <c r="D2656" s="4" t="str">
        <f>VLOOKUP(B2656,'local electoral areas'!AY:AZ,2,FALSE)</f>
        <v>Boyle</v>
      </c>
      <c r="E2656" s="4">
        <v>30085</v>
      </c>
      <c r="F2656" s="5">
        <v>166</v>
      </c>
      <c r="G2656" t="b">
        <f>COUNTIF(B:B,B2656)&gt;1</f>
        <v>0</v>
      </c>
      <c r="I2656" t="b">
        <f>COUNTIF(E:E,E2656)&gt;1</f>
        <v>0</v>
      </c>
    </row>
    <row r="2657" spans="1:9" x14ac:dyDescent="0.2">
      <c r="A2657" s="2" t="s">
        <v>10</v>
      </c>
      <c r="B2657" s="3" t="s">
        <v>2552</v>
      </c>
      <c r="C2657" s="4" t="s">
        <v>2613</v>
      </c>
      <c r="D2657" s="4" t="str">
        <f>VLOOKUP(B2657,'local electoral areas'!AY:AZ,2,FALSE)</f>
        <v>Boyle</v>
      </c>
      <c r="E2657" s="4">
        <v>30035</v>
      </c>
      <c r="F2657" s="5">
        <v>417</v>
      </c>
      <c r="G2657" t="b">
        <f>COUNTIF(B:B,B2657)&gt;1</f>
        <v>1</v>
      </c>
      <c r="I2657" t="b">
        <f>COUNTIF(E:E,E2657)&gt;1</f>
        <v>0</v>
      </c>
    </row>
    <row r="2658" spans="1:9" x14ac:dyDescent="0.2">
      <c r="A2658" s="2" t="s">
        <v>10</v>
      </c>
      <c r="B2658" s="3" t="s">
        <v>2656</v>
      </c>
      <c r="C2658" s="4" t="s">
        <v>2613</v>
      </c>
      <c r="D2658" s="4" t="str">
        <f>VLOOKUP(B2658,'local electoral areas'!AY:AZ,2,FALSE)</f>
        <v>Boyle</v>
      </c>
      <c r="E2658" s="4">
        <v>30036</v>
      </c>
      <c r="F2658" s="5">
        <v>211</v>
      </c>
      <c r="G2658" t="b">
        <f>COUNTIF(B:B,B2658)&gt;1</f>
        <v>0</v>
      </c>
      <c r="I2658" t="b">
        <f>COUNTIF(E:E,E2658)&gt;1</f>
        <v>0</v>
      </c>
    </row>
    <row r="2659" spans="1:9" x14ac:dyDescent="0.2">
      <c r="A2659" s="2" t="s">
        <v>10</v>
      </c>
      <c r="B2659" s="3" t="s">
        <v>2657</v>
      </c>
      <c r="C2659" s="4" t="s">
        <v>2613</v>
      </c>
      <c r="D2659" s="4" t="str">
        <f>VLOOKUP(B2659,'local electoral areas'!AY:AZ,2,FALSE)</f>
        <v>Athlone</v>
      </c>
      <c r="E2659" s="4">
        <v>30012</v>
      </c>
      <c r="F2659" s="5">
        <v>215</v>
      </c>
      <c r="G2659" t="b">
        <f>COUNTIF(B:B,B2659)&gt;1</f>
        <v>0</v>
      </c>
      <c r="I2659" t="b">
        <f>COUNTIF(E:E,E2659)&gt;1</f>
        <v>0</v>
      </c>
    </row>
    <row r="2660" spans="1:9" x14ac:dyDescent="0.2">
      <c r="A2660" s="2" t="s">
        <v>10</v>
      </c>
      <c r="B2660" s="3" t="s">
        <v>1735</v>
      </c>
      <c r="C2660" s="4" t="s">
        <v>2613</v>
      </c>
      <c r="D2660" s="4" t="str">
        <f>VLOOKUP(B2660,'local electoral areas'!AY:AZ,2,FALSE)</f>
        <v>Boyle</v>
      </c>
      <c r="E2660" s="4">
        <v>30037</v>
      </c>
      <c r="F2660" s="5">
        <v>939</v>
      </c>
      <c r="G2660" t="b">
        <f>COUNTIF(B:B,B2660)&gt;1</f>
        <v>1</v>
      </c>
      <c r="I2660" t="b">
        <f>COUNTIF(E:E,E2660)&gt;1</f>
        <v>0</v>
      </c>
    </row>
    <row r="2661" spans="1:9" x14ac:dyDescent="0.2">
      <c r="A2661" s="2" t="s">
        <v>10</v>
      </c>
      <c r="B2661" s="3" t="s">
        <v>2658</v>
      </c>
      <c r="C2661" s="4" t="s">
        <v>2613</v>
      </c>
      <c r="D2661" s="4" t="str">
        <f>VLOOKUP(B2661,'local electoral areas'!AY:AZ,2,FALSE)</f>
        <v>Roscommon</v>
      </c>
      <c r="E2661" s="4">
        <v>30086</v>
      </c>
      <c r="F2661" s="5">
        <v>466</v>
      </c>
      <c r="G2661" t="b">
        <f>COUNTIF(B:B,B2661)&gt;1</f>
        <v>0</v>
      </c>
      <c r="I2661" t="b">
        <f>COUNTIF(E:E,E2661)&gt;1</f>
        <v>0</v>
      </c>
    </row>
    <row r="2662" spans="1:9" x14ac:dyDescent="0.2">
      <c r="A2662" s="2" t="s">
        <v>10</v>
      </c>
      <c r="B2662" s="3" t="s">
        <v>2659</v>
      </c>
      <c r="C2662" s="4" t="s">
        <v>2613</v>
      </c>
      <c r="D2662" s="4" t="str">
        <f>VLOOKUP(B2662,'local electoral areas'!AY:AZ,2,FALSE)</f>
        <v>Athlone</v>
      </c>
      <c r="E2662" s="4">
        <v>30013</v>
      </c>
      <c r="F2662" s="5">
        <v>358</v>
      </c>
      <c r="G2662" t="b">
        <f>COUNTIF(B:B,B2662)&gt;1</f>
        <v>0</v>
      </c>
      <c r="I2662" t="b">
        <f>COUNTIF(E:E,E2662)&gt;1</f>
        <v>0</v>
      </c>
    </row>
    <row r="2663" spans="1:9" x14ac:dyDescent="0.2">
      <c r="A2663" s="2" t="s">
        <v>10</v>
      </c>
      <c r="B2663" s="3" t="s">
        <v>2660</v>
      </c>
      <c r="C2663" s="4" t="s">
        <v>2613</v>
      </c>
      <c r="D2663" s="4" t="str">
        <f>VLOOKUP(B2663,'local electoral areas'!AY:AZ,2,FALSE)</f>
        <v>Athlone</v>
      </c>
      <c r="E2663" s="4">
        <v>30087</v>
      </c>
      <c r="F2663" s="5">
        <v>324</v>
      </c>
      <c r="G2663" t="b">
        <f>COUNTIF(B:B,B2663)&gt;1</f>
        <v>0</v>
      </c>
      <c r="I2663" t="b">
        <f>COUNTIF(E:E,E2663)&gt;1</f>
        <v>0</v>
      </c>
    </row>
    <row r="2664" spans="1:9" x14ac:dyDescent="0.2">
      <c r="A2664" s="2" t="s">
        <v>10</v>
      </c>
      <c r="B2664" s="3" t="s">
        <v>2214</v>
      </c>
      <c r="C2664" s="4" t="s">
        <v>2613</v>
      </c>
      <c r="D2664" s="4" t="str">
        <f>VLOOKUP(B2664,'local electoral areas'!AY:AZ,2,FALSE)</f>
        <v>Athlone</v>
      </c>
      <c r="E2664" s="4">
        <v>30014</v>
      </c>
      <c r="F2664" s="5">
        <v>239</v>
      </c>
      <c r="G2664" t="b">
        <f>COUNTIF(B:B,B2664)&gt;1</f>
        <v>1</v>
      </c>
      <c r="I2664" t="b">
        <f>COUNTIF(E:E,E2664)&gt;1</f>
        <v>0</v>
      </c>
    </row>
    <row r="2665" spans="1:9" x14ac:dyDescent="0.2">
      <c r="A2665" s="2" t="s">
        <v>10</v>
      </c>
      <c r="B2665" s="3" t="s">
        <v>1145</v>
      </c>
      <c r="C2665" s="4" t="s">
        <v>2613</v>
      </c>
      <c r="D2665" s="4" t="str">
        <f>VLOOKUP(B2665,'local electoral areas'!AY:AZ,2,FALSE)</f>
        <v>Boyle</v>
      </c>
      <c r="E2665" s="4">
        <v>30069</v>
      </c>
      <c r="F2665" s="5">
        <v>458</v>
      </c>
      <c r="G2665" t="b">
        <f>COUNTIF(B:B,B2665)&gt;1</f>
        <v>1</v>
      </c>
      <c r="I2665" t="b">
        <f>COUNTIF(E:E,E2665)&gt;1</f>
        <v>0</v>
      </c>
    </row>
    <row r="2666" spans="1:9" x14ac:dyDescent="0.2">
      <c r="A2666" s="2" t="s">
        <v>10</v>
      </c>
      <c r="B2666" s="3" t="s">
        <v>2661</v>
      </c>
      <c r="C2666" s="4" t="s">
        <v>2613</v>
      </c>
      <c r="D2666" s="4" t="str">
        <f>VLOOKUP(B2666,'local electoral areas'!AY:AZ,2,FALSE)</f>
        <v>Boyle</v>
      </c>
      <c r="E2666" s="4">
        <v>30088</v>
      </c>
      <c r="F2666" s="5">
        <v>139</v>
      </c>
      <c r="G2666" t="b">
        <f>COUNTIF(B:B,B2666)&gt;1</f>
        <v>0</v>
      </c>
      <c r="I2666" t="b">
        <f>COUNTIF(E:E,E2666)&gt;1</f>
        <v>0</v>
      </c>
    </row>
    <row r="2667" spans="1:9" x14ac:dyDescent="0.2">
      <c r="A2667" s="2" t="s">
        <v>10</v>
      </c>
      <c r="B2667" s="3" t="s">
        <v>2662</v>
      </c>
      <c r="C2667" s="4" t="s">
        <v>2613</v>
      </c>
      <c r="D2667" s="4" t="str">
        <f>VLOOKUP(B2667,'local electoral areas'!AY:AZ,2,FALSE)</f>
        <v>Boyle</v>
      </c>
      <c r="E2667" s="4">
        <v>30089</v>
      </c>
      <c r="F2667" s="5">
        <v>886</v>
      </c>
      <c r="G2667" t="b">
        <f>COUNTIF(B:B,B2667)&gt;1</f>
        <v>0</v>
      </c>
      <c r="I2667" t="b">
        <f>COUNTIF(E:E,E2667)&gt;1</f>
        <v>0</v>
      </c>
    </row>
    <row r="2668" spans="1:9" x14ac:dyDescent="0.2">
      <c r="A2668" s="2" t="s">
        <v>10</v>
      </c>
      <c r="B2668" s="3" t="s">
        <v>2663</v>
      </c>
      <c r="C2668" s="4" t="s">
        <v>2613</v>
      </c>
      <c r="D2668" s="4" t="str">
        <f>VLOOKUP(B2668,'local electoral areas'!AY:AZ,2,FALSE)</f>
        <v>Boyle</v>
      </c>
      <c r="E2668" s="4">
        <v>30038</v>
      </c>
      <c r="F2668" s="5">
        <v>101</v>
      </c>
      <c r="G2668" t="b">
        <f>COUNTIF(B:B,B2668)&gt;1</f>
        <v>0</v>
      </c>
      <c r="I2668" t="b">
        <f>COUNTIF(E:E,E2668)&gt;1</f>
        <v>0</v>
      </c>
    </row>
    <row r="2669" spans="1:9" x14ac:dyDescent="0.2">
      <c r="A2669" s="2" t="s">
        <v>10</v>
      </c>
      <c r="B2669" s="3" t="s">
        <v>2664</v>
      </c>
      <c r="C2669" s="4" t="s">
        <v>2613</v>
      </c>
      <c r="D2669" s="4" t="str">
        <f>VLOOKUP(B2669,'local electoral areas'!AY:AZ,2,FALSE)</f>
        <v>Roscommon</v>
      </c>
      <c r="E2669" s="4">
        <v>30070</v>
      </c>
      <c r="F2669" s="5">
        <v>338</v>
      </c>
      <c r="G2669" t="b">
        <f>COUNTIF(B:B,B2669)&gt;1</f>
        <v>0</v>
      </c>
      <c r="I2669" t="b">
        <f>COUNTIF(E:E,E2669)&gt;1</f>
        <v>0</v>
      </c>
    </row>
    <row r="2670" spans="1:9" x14ac:dyDescent="0.2">
      <c r="A2670" s="2" t="s">
        <v>10</v>
      </c>
      <c r="B2670" s="3" t="s">
        <v>2665</v>
      </c>
      <c r="C2670" s="4" t="s">
        <v>2613</v>
      </c>
      <c r="D2670" s="4" t="str">
        <f>VLOOKUP(B2670,'local electoral areas'!AY:AZ,2,FALSE)</f>
        <v>Boyle</v>
      </c>
      <c r="E2670" s="4">
        <v>30071</v>
      </c>
      <c r="F2670" s="5">
        <v>994</v>
      </c>
      <c r="G2670" t="b">
        <f>COUNTIF(B:B,B2670)&gt;1</f>
        <v>0</v>
      </c>
      <c r="I2670" t="b">
        <f>COUNTIF(E:E,E2670)&gt;1</f>
        <v>0</v>
      </c>
    </row>
    <row r="2671" spans="1:9" x14ac:dyDescent="0.2">
      <c r="A2671" s="2" t="s">
        <v>10</v>
      </c>
      <c r="B2671" s="3" t="s">
        <v>2666</v>
      </c>
      <c r="C2671" s="4" t="s">
        <v>2613</v>
      </c>
      <c r="D2671" s="4" t="str">
        <f>VLOOKUP(B2671,'local electoral areas'!AY:AZ,2,FALSE)</f>
        <v>Athlone</v>
      </c>
      <c r="E2671" s="4">
        <v>30090</v>
      </c>
      <c r="F2671" s="5">
        <v>791</v>
      </c>
      <c r="G2671" t="b">
        <f>COUNTIF(B:B,B2671)&gt;1</f>
        <v>0</v>
      </c>
      <c r="I2671" t="b">
        <f>COUNTIF(E:E,E2671)&gt;1</f>
        <v>0</v>
      </c>
    </row>
    <row r="2672" spans="1:9" x14ac:dyDescent="0.2">
      <c r="A2672" s="2" t="s">
        <v>10</v>
      </c>
      <c r="B2672" s="3" t="s">
        <v>2667</v>
      </c>
      <c r="C2672" s="4" t="s">
        <v>2613</v>
      </c>
      <c r="D2672" s="4" t="str">
        <f>VLOOKUP(B2672,'local electoral areas'!AY:AZ,2,FALSE)</f>
        <v>Boyle</v>
      </c>
      <c r="E2672" s="4">
        <v>30039</v>
      </c>
      <c r="F2672" s="5">
        <v>546</v>
      </c>
      <c r="G2672" t="b">
        <f>COUNTIF(B:B,B2672)&gt;1</f>
        <v>0</v>
      </c>
      <c r="I2672" t="b">
        <f>COUNTIF(E:E,E2672)&gt;1</f>
        <v>0</v>
      </c>
    </row>
    <row r="2673" spans="1:9" x14ac:dyDescent="0.2">
      <c r="A2673" s="2" t="s">
        <v>10</v>
      </c>
      <c r="B2673" s="3" t="s">
        <v>2668</v>
      </c>
      <c r="C2673" s="4" t="s">
        <v>2613</v>
      </c>
      <c r="D2673" s="4" t="str">
        <f>VLOOKUP(B2673,'local electoral areas'!AY:AZ,2,FALSE)</f>
        <v>Roscommon</v>
      </c>
      <c r="E2673" s="4">
        <v>30091</v>
      </c>
      <c r="F2673" s="5">
        <v>410</v>
      </c>
      <c r="G2673" t="b">
        <f>COUNTIF(B:B,B2673)&gt;1</f>
        <v>0</v>
      </c>
      <c r="I2673" t="b">
        <f>COUNTIF(E:E,E2673)&gt;1</f>
        <v>0</v>
      </c>
    </row>
    <row r="2674" spans="1:9" x14ac:dyDescent="0.2">
      <c r="A2674" s="2" t="s">
        <v>10</v>
      </c>
      <c r="B2674" s="3" t="s">
        <v>2669</v>
      </c>
      <c r="C2674" s="4" t="s">
        <v>2613</v>
      </c>
      <c r="D2674" s="4" t="str">
        <f>VLOOKUP(B2674,'local electoral areas'!AY:AZ,2,FALSE)</f>
        <v>Roscommon</v>
      </c>
      <c r="E2674" s="4">
        <v>30092</v>
      </c>
      <c r="F2674" s="5">
        <v>374</v>
      </c>
      <c r="G2674" t="b">
        <f>COUNTIF(B:B,B2674)&gt;1</f>
        <v>0</v>
      </c>
      <c r="I2674" t="b">
        <f>COUNTIF(E:E,E2674)&gt;1</f>
        <v>0</v>
      </c>
    </row>
    <row r="2675" spans="1:9" x14ac:dyDescent="0.2">
      <c r="A2675" s="2" t="s">
        <v>10</v>
      </c>
      <c r="B2675" s="3" t="s">
        <v>2670</v>
      </c>
      <c r="C2675" s="4" t="s">
        <v>2613</v>
      </c>
      <c r="D2675" s="4" t="str">
        <f>VLOOKUP(B2675,'local electoral areas'!AY:AZ,2,FALSE)</f>
        <v>Boyle</v>
      </c>
      <c r="E2675" s="4">
        <v>30040</v>
      </c>
      <c r="F2675" s="5">
        <v>398</v>
      </c>
      <c r="G2675" t="b">
        <f>COUNTIF(B:B,B2675)&gt;1</f>
        <v>0</v>
      </c>
      <c r="I2675" t="b">
        <f>COUNTIF(E:E,E2675)&gt;1</f>
        <v>0</v>
      </c>
    </row>
    <row r="2676" spans="1:9" x14ac:dyDescent="0.2">
      <c r="A2676" s="2" t="s">
        <v>10</v>
      </c>
      <c r="B2676" s="3" t="s">
        <v>2671</v>
      </c>
      <c r="C2676" s="4" t="s">
        <v>2613</v>
      </c>
      <c r="D2676" s="4" t="str">
        <f>VLOOKUP(B2676,'local electoral areas'!AY:AZ,2,FALSE)</f>
        <v>Athlone</v>
      </c>
      <c r="E2676" s="4">
        <v>30015</v>
      </c>
      <c r="F2676" s="5">
        <v>387</v>
      </c>
      <c r="G2676" t="b">
        <f>COUNTIF(B:B,B2676)&gt;1</f>
        <v>0</v>
      </c>
      <c r="I2676" t="b">
        <f>COUNTIF(E:E,E2676)&gt;1</f>
        <v>0</v>
      </c>
    </row>
    <row r="2677" spans="1:9" x14ac:dyDescent="0.2">
      <c r="A2677" s="2" t="s">
        <v>10</v>
      </c>
      <c r="B2677" s="3" t="s">
        <v>2672</v>
      </c>
      <c r="C2677" s="4" t="s">
        <v>2613</v>
      </c>
      <c r="D2677" s="4" t="str">
        <f>VLOOKUP(B2677,'local electoral areas'!AY:AZ,2,FALSE)</f>
        <v>Boyle</v>
      </c>
      <c r="E2677" s="4">
        <v>30041</v>
      </c>
      <c r="F2677" s="5">
        <v>159</v>
      </c>
      <c r="G2677" t="b">
        <f>COUNTIF(B:B,B2677)&gt;1</f>
        <v>0</v>
      </c>
      <c r="I2677" t="b">
        <f>COUNTIF(E:E,E2677)&gt;1</f>
        <v>0</v>
      </c>
    </row>
    <row r="2678" spans="1:9" x14ac:dyDescent="0.2">
      <c r="A2678" s="2" t="s">
        <v>10</v>
      </c>
      <c r="B2678" s="3" t="s">
        <v>2673</v>
      </c>
      <c r="C2678" s="4" t="s">
        <v>2613</v>
      </c>
      <c r="D2678" s="4" t="str">
        <f>VLOOKUP(B2678,'local electoral areas'!AY:AZ,2,FALSE)</f>
        <v>Roscommon</v>
      </c>
      <c r="E2678" s="4">
        <v>30093</v>
      </c>
      <c r="F2678" s="5">
        <v>312</v>
      </c>
      <c r="G2678" t="b">
        <f>COUNTIF(B:B,B2678)&gt;1</f>
        <v>0</v>
      </c>
      <c r="I2678" t="b">
        <f>COUNTIF(E:E,E2678)&gt;1</f>
        <v>0</v>
      </c>
    </row>
    <row r="2679" spans="1:9" x14ac:dyDescent="0.2">
      <c r="A2679" s="2" t="s">
        <v>10</v>
      </c>
      <c r="B2679" s="3" t="s">
        <v>2674</v>
      </c>
      <c r="C2679" s="4" t="s">
        <v>2613</v>
      </c>
      <c r="D2679" s="4" t="str">
        <f>VLOOKUP(B2679,'local electoral areas'!AY:AZ,2,FALSE)</f>
        <v>Boyle</v>
      </c>
      <c r="E2679" s="4">
        <v>30094</v>
      </c>
      <c r="F2679" s="5">
        <v>492</v>
      </c>
      <c r="G2679" t="b">
        <f>COUNTIF(B:B,B2679)&gt;1</f>
        <v>0</v>
      </c>
      <c r="I2679" t="b">
        <f>COUNTIF(E:E,E2679)&gt;1</f>
        <v>0</v>
      </c>
    </row>
    <row r="2680" spans="1:9" x14ac:dyDescent="0.2">
      <c r="A2680" s="2" t="s">
        <v>10</v>
      </c>
      <c r="B2680" s="3" t="s">
        <v>2675</v>
      </c>
      <c r="C2680" s="4" t="s">
        <v>2613</v>
      </c>
      <c r="D2680" s="4" t="str">
        <f>VLOOKUP(B2680,'local electoral areas'!AY:AZ,2,FALSE)</f>
        <v>Boyle</v>
      </c>
      <c r="E2680" s="4">
        <v>30095</v>
      </c>
      <c r="F2680" s="5">
        <v>347</v>
      </c>
      <c r="G2680" t="b">
        <f>COUNTIF(B:B,B2680)&gt;1</f>
        <v>0</v>
      </c>
      <c r="I2680" t="b">
        <f>COUNTIF(E:E,E2680)&gt;1</f>
        <v>0</v>
      </c>
    </row>
    <row r="2681" spans="1:9" x14ac:dyDescent="0.2">
      <c r="A2681" s="2" t="s">
        <v>10</v>
      </c>
      <c r="B2681" s="3" t="s">
        <v>2676</v>
      </c>
      <c r="C2681" s="4" t="s">
        <v>2613</v>
      </c>
      <c r="D2681" s="4" t="str">
        <f>VLOOKUP(B2681,'local electoral areas'!AY:AZ,2,FALSE)</f>
        <v>Roscommon</v>
      </c>
      <c r="E2681" s="4">
        <v>30096</v>
      </c>
      <c r="F2681" s="5">
        <v>224</v>
      </c>
      <c r="G2681" t="b">
        <f>COUNTIF(B:B,B2681)&gt;1</f>
        <v>0</v>
      </c>
      <c r="I2681" t="b">
        <f>COUNTIF(E:E,E2681)&gt;1</f>
        <v>0</v>
      </c>
    </row>
    <row r="2682" spans="1:9" x14ac:dyDescent="0.2">
      <c r="A2682" s="2" t="s">
        <v>10</v>
      </c>
      <c r="B2682" s="3" t="s">
        <v>2677</v>
      </c>
      <c r="C2682" s="4" t="s">
        <v>2613</v>
      </c>
      <c r="D2682" s="4" t="s">
        <v>2654</v>
      </c>
      <c r="E2682" s="4">
        <v>30042</v>
      </c>
      <c r="F2682" s="5">
        <v>282</v>
      </c>
      <c r="G2682" t="b">
        <f>COUNTIF(B:B,B2682)&gt;1</f>
        <v>1</v>
      </c>
      <c r="I2682" t="b">
        <f>COUNTIF(E:E,E2682)&gt;1</f>
        <v>0</v>
      </c>
    </row>
    <row r="2683" spans="1:9" x14ac:dyDescent="0.2">
      <c r="A2683" s="2" t="s">
        <v>10</v>
      </c>
      <c r="B2683" s="3" t="s">
        <v>2677</v>
      </c>
      <c r="C2683" s="4" t="s">
        <v>2613</v>
      </c>
      <c r="D2683" s="4" t="s">
        <v>2678</v>
      </c>
      <c r="E2683" s="4">
        <v>30097</v>
      </c>
      <c r="F2683" s="5">
        <v>189</v>
      </c>
      <c r="G2683" t="b">
        <f>COUNTIF(B:B,B2683)&gt;1</f>
        <v>1</v>
      </c>
      <c r="I2683" t="b">
        <f>COUNTIF(E:E,E2683)&gt;1</f>
        <v>0</v>
      </c>
    </row>
    <row r="2684" spans="1:9" x14ac:dyDescent="0.2">
      <c r="A2684" s="2" t="s">
        <v>10</v>
      </c>
      <c r="B2684" s="3" t="s">
        <v>2679</v>
      </c>
      <c r="C2684" s="4" t="s">
        <v>2613</v>
      </c>
      <c r="D2684" s="4" t="str">
        <f>VLOOKUP(B2684,'local electoral areas'!AY:AZ,2,FALSE)</f>
        <v>Boyle</v>
      </c>
      <c r="E2684" s="4">
        <v>30043</v>
      </c>
      <c r="F2684" s="5">
        <v>128</v>
      </c>
      <c r="G2684" t="b">
        <f>COUNTIF(B:B,B2684)&gt;1</f>
        <v>0</v>
      </c>
      <c r="I2684" t="b">
        <f>COUNTIF(E:E,E2684)&gt;1</f>
        <v>0</v>
      </c>
    </row>
    <row r="2685" spans="1:9" x14ac:dyDescent="0.2">
      <c r="A2685" s="2" t="s">
        <v>10</v>
      </c>
      <c r="B2685" s="3" t="s">
        <v>2680</v>
      </c>
      <c r="C2685" s="4" t="s">
        <v>2613</v>
      </c>
      <c r="D2685" s="4" t="str">
        <f>VLOOKUP(B2685,'local electoral areas'!AY:AZ,2,FALSE)</f>
        <v>Boyle</v>
      </c>
      <c r="E2685" s="4">
        <v>30044</v>
      </c>
      <c r="F2685" s="5">
        <v>316</v>
      </c>
      <c r="G2685" t="b">
        <f>COUNTIF(B:B,B2685)&gt;1</f>
        <v>0</v>
      </c>
      <c r="I2685" t="b">
        <f>COUNTIF(E:E,E2685)&gt;1</f>
        <v>0</v>
      </c>
    </row>
    <row r="2686" spans="1:9" x14ac:dyDescent="0.2">
      <c r="A2686" s="2" t="s">
        <v>10</v>
      </c>
      <c r="B2686" s="3" t="s">
        <v>2428</v>
      </c>
      <c r="C2686" s="4" t="s">
        <v>2613</v>
      </c>
      <c r="D2686" s="4" t="str">
        <f>VLOOKUP(B2686,'local electoral areas'!AY:AZ,2,FALSE)</f>
        <v>Boyle</v>
      </c>
      <c r="E2686" s="4">
        <v>30045</v>
      </c>
      <c r="F2686" s="5">
        <v>183</v>
      </c>
      <c r="G2686" t="b">
        <f>COUNTIF(B:B,B2686)&gt;1</f>
        <v>1</v>
      </c>
      <c r="I2686" t="b">
        <f>COUNTIF(E:E,E2686)&gt;1</f>
        <v>0</v>
      </c>
    </row>
    <row r="2687" spans="1:9" x14ac:dyDescent="0.2">
      <c r="A2687" s="2" t="s">
        <v>10</v>
      </c>
      <c r="B2687" s="3" t="s">
        <v>2681</v>
      </c>
      <c r="C2687" s="4" t="s">
        <v>2613</v>
      </c>
      <c r="D2687" s="4" t="str">
        <f>VLOOKUP(B2687,'local electoral areas'!AY:AZ,2,FALSE)</f>
        <v>Roscommon</v>
      </c>
      <c r="E2687" s="4">
        <v>30098</v>
      </c>
      <c r="F2687" s="5">
        <v>549</v>
      </c>
      <c r="G2687" t="b">
        <f>COUNTIF(B:B,B2687)&gt;1</f>
        <v>0</v>
      </c>
      <c r="I2687" t="b">
        <f>COUNTIF(E:E,E2687)&gt;1</f>
        <v>0</v>
      </c>
    </row>
    <row r="2688" spans="1:9" x14ac:dyDescent="0.2">
      <c r="A2688" s="2" t="s">
        <v>10</v>
      </c>
      <c r="B2688" s="3" t="s">
        <v>2682</v>
      </c>
      <c r="C2688" s="4" t="s">
        <v>2613</v>
      </c>
      <c r="D2688" s="4" t="str">
        <f>VLOOKUP(B2688,'local electoral areas'!AY:AZ,2,FALSE)</f>
        <v>Athlone</v>
      </c>
      <c r="E2688" s="4">
        <v>30016</v>
      </c>
      <c r="F2688" s="5">
        <v>1709</v>
      </c>
      <c r="G2688" t="b">
        <f>COUNTIF(B:B,B2688)&gt;1</f>
        <v>0</v>
      </c>
      <c r="I2688" t="b">
        <f>COUNTIF(E:E,E2688)&gt;1</f>
        <v>0</v>
      </c>
    </row>
    <row r="2689" spans="1:9" x14ac:dyDescent="0.2">
      <c r="A2689" s="2" t="s">
        <v>10</v>
      </c>
      <c r="B2689" s="3" t="s">
        <v>1353</v>
      </c>
      <c r="C2689" s="4" t="s">
        <v>2613</v>
      </c>
      <c r="D2689" s="4" t="str">
        <f>VLOOKUP(B2689,'local electoral areas'!AY:AZ,2,FALSE)</f>
        <v>Roscommon</v>
      </c>
      <c r="E2689" s="4">
        <v>30072</v>
      </c>
      <c r="F2689" s="5">
        <v>1183</v>
      </c>
      <c r="G2689" t="b">
        <f>COUNTIF(B:B,B2689)&gt;1</f>
        <v>1</v>
      </c>
      <c r="I2689" t="b">
        <f>COUNTIF(E:E,E2689)&gt;1</f>
        <v>0</v>
      </c>
    </row>
    <row r="2690" spans="1:9" x14ac:dyDescent="0.2">
      <c r="A2690" s="2" t="s">
        <v>10</v>
      </c>
      <c r="B2690" s="3" t="s">
        <v>2683</v>
      </c>
      <c r="C2690" s="4" t="s">
        <v>2613</v>
      </c>
      <c r="D2690" s="4" t="str">
        <f>VLOOKUP(B2690,'local electoral areas'!AY:AZ,2,FALSE)</f>
        <v>Athlone</v>
      </c>
      <c r="E2690" s="4">
        <v>30099</v>
      </c>
      <c r="F2690" s="5">
        <v>368</v>
      </c>
      <c r="G2690" t="b">
        <f>COUNTIF(B:B,B2690)&gt;1</f>
        <v>1</v>
      </c>
      <c r="I2690" t="b">
        <f>COUNTIF(E:E,E2690)&gt;1</f>
        <v>0</v>
      </c>
    </row>
    <row r="2691" spans="1:9" x14ac:dyDescent="0.2">
      <c r="A2691" s="2" t="s">
        <v>10</v>
      </c>
      <c r="B2691" s="3" t="s">
        <v>2684</v>
      </c>
      <c r="C2691" s="4" t="s">
        <v>2613</v>
      </c>
      <c r="D2691" s="4" t="str">
        <f>VLOOKUP(B2691,'local electoral areas'!AY:AZ,2,FALSE)</f>
        <v>Athlone</v>
      </c>
      <c r="E2691" s="4">
        <v>30017</v>
      </c>
      <c r="F2691" s="5">
        <v>334</v>
      </c>
      <c r="G2691" t="b">
        <f>COUNTIF(B:B,B2691)&gt;1</f>
        <v>0</v>
      </c>
      <c r="I2691" t="b">
        <f>COUNTIF(E:E,E2691)&gt;1</f>
        <v>0</v>
      </c>
    </row>
    <row r="2692" spans="1:9" x14ac:dyDescent="0.2">
      <c r="A2692" s="2" t="s">
        <v>10</v>
      </c>
      <c r="B2692" s="3" t="s">
        <v>2685</v>
      </c>
      <c r="C2692" s="4" t="s">
        <v>2613</v>
      </c>
      <c r="D2692" s="4" t="s">
        <v>2654</v>
      </c>
      <c r="E2692" s="4" t="s">
        <v>2686</v>
      </c>
      <c r="F2692" s="5">
        <v>217</v>
      </c>
      <c r="G2692" t="b">
        <f>COUNTIF(B:B,B2692)&gt;1</f>
        <v>0</v>
      </c>
      <c r="I2692" t="b">
        <f>COUNTIF(E:E,E2692)&gt;1</f>
        <v>0</v>
      </c>
    </row>
    <row r="2693" spans="1:9" x14ac:dyDescent="0.2">
      <c r="A2693" s="2" t="s">
        <v>10</v>
      </c>
      <c r="B2693" s="3" t="s">
        <v>2687</v>
      </c>
      <c r="C2693" s="4" t="s">
        <v>2613</v>
      </c>
      <c r="D2693" s="4" t="str">
        <f>VLOOKUP(B2693,'local electoral areas'!AY:AZ,2,FALSE)</f>
        <v>Athlone</v>
      </c>
      <c r="E2693" s="4">
        <v>30100</v>
      </c>
      <c r="F2693" s="5">
        <v>384</v>
      </c>
      <c r="G2693" t="b">
        <f>COUNTIF(B:B,B2693)&gt;1</f>
        <v>0</v>
      </c>
      <c r="I2693" t="b">
        <f>COUNTIF(E:E,E2693)&gt;1</f>
        <v>0</v>
      </c>
    </row>
    <row r="2694" spans="1:9" x14ac:dyDescent="0.2">
      <c r="A2694" s="2" t="s">
        <v>10</v>
      </c>
      <c r="B2694" s="3" t="s">
        <v>2688</v>
      </c>
      <c r="C2694" s="4" t="s">
        <v>2613</v>
      </c>
      <c r="D2694" s="4" t="str">
        <f>VLOOKUP(B2694,'local electoral areas'!AY:AZ,2,FALSE)</f>
        <v>Roscommon</v>
      </c>
      <c r="E2694" s="4">
        <v>30101</v>
      </c>
      <c r="F2694" s="5">
        <v>166</v>
      </c>
      <c r="G2694" t="b">
        <f>COUNTIF(B:B,B2694)&gt;1</f>
        <v>0</v>
      </c>
      <c r="I2694" t="b">
        <f>COUNTIF(E:E,E2694)&gt;1</f>
        <v>0</v>
      </c>
    </row>
    <row r="2695" spans="1:9" x14ac:dyDescent="0.2">
      <c r="A2695" s="2" t="s">
        <v>10</v>
      </c>
      <c r="B2695" s="3" t="s">
        <v>2689</v>
      </c>
      <c r="C2695" s="4" t="s">
        <v>2613</v>
      </c>
      <c r="D2695" s="4" t="s">
        <v>2654</v>
      </c>
      <c r="E2695" s="4" t="s">
        <v>2690</v>
      </c>
      <c r="F2695" s="5">
        <v>300</v>
      </c>
      <c r="G2695" t="b">
        <f>COUNTIF(B:B,B2695)&gt;1</f>
        <v>0</v>
      </c>
      <c r="I2695" t="b">
        <f>COUNTIF(E:E,E2695)&gt;1</f>
        <v>0</v>
      </c>
    </row>
    <row r="2696" spans="1:9" x14ac:dyDescent="0.2">
      <c r="A2696" s="2" t="s">
        <v>10</v>
      </c>
      <c r="B2696" s="3" t="s">
        <v>2691</v>
      </c>
      <c r="C2696" s="4" t="s">
        <v>2613</v>
      </c>
      <c r="D2696" s="4" t="str">
        <f>VLOOKUP(B2696,'local electoral areas'!AY:AZ,2,FALSE)</f>
        <v>Roscommon</v>
      </c>
      <c r="E2696" s="4">
        <v>30073</v>
      </c>
      <c r="F2696" s="5">
        <v>771</v>
      </c>
      <c r="G2696" t="b">
        <f>COUNTIF(B:B,B2696)&gt;1</f>
        <v>0</v>
      </c>
      <c r="I2696" t="b">
        <f>COUNTIF(E:E,E2696)&gt;1</f>
        <v>0</v>
      </c>
    </row>
    <row r="2697" spans="1:9" x14ac:dyDescent="0.2">
      <c r="A2697" s="2" t="s">
        <v>10</v>
      </c>
      <c r="B2697" s="3" t="s">
        <v>2692</v>
      </c>
      <c r="C2697" s="4" t="s">
        <v>2613</v>
      </c>
      <c r="D2697" s="4" t="str">
        <f>VLOOKUP(B2697,'local electoral areas'!AY:AZ,2,FALSE)</f>
        <v>Athlone</v>
      </c>
      <c r="E2697" s="4">
        <v>30018</v>
      </c>
      <c r="F2697" s="5">
        <v>338</v>
      </c>
      <c r="G2697" t="b">
        <f>COUNTIF(B:B,B2697)&gt;1</f>
        <v>0</v>
      </c>
      <c r="I2697" t="b">
        <f>COUNTIF(E:E,E2697)&gt;1</f>
        <v>0</v>
      </c>
    </row>
    <row r="2698" spans="1:9" x14ac:dyDescent="0.2">
      <c r="A2698" s="2" t="s">
        <v>10</v>
      </c>
      <c r="B2698" s="3" t="s">
        <v>2693</v>
      </c>
      <c r="C2698" s="4" t="s">
        <v>2613</v>
      </c>
      <c r="D2698" s="4" t="str">
        <f>VLOOKUP(B2698,'local electoral areas'!AY:AZ,2,FALSE)</f>
        <v>Roscommon</v>
      </c>
      <c r="E2698" s="4">
        <v>30102</v>
      </c>
      <c r="F2698" s="5">
        <v>1001</v>
      </c>
      <c r="G2698" t="b">
        <f>COUNTIF(B:B,B2698)&gt;1</f>
        <v>0</v>
      </c>
      <c r="I2698" t="b">
        <f>COUNTIF(E:E,E2698)&gt;1</f>
        <v>0</v>
      </c>
    </row>
    <row r="2699" spans="1:9" x14ac:dyDescent="0.2">
      <c r="A2699" s="2" t="s">
        <v>10</v>
      </c>
      <c r="B2699" s="3" t="s">
        <v>2694</v>
      </c>
      <c r="C2699" s="4" t="s">
        <v>2613</v>
      </c>
      <c r="D2699" s="4" t="str">
        <f>VLOOKUP(B2699,'local electoral areas'!AY:AZ,2,FALSE)</f>
        <v>Boyle</v>
      </c>
      <c r="E2699" s="4">
        <v>30049</v>
      </c>
      <c r="F2699" s="5">
        <v>520</v>
      </c>
      <c r="G2699" t="b">
        <f>COUNTIF(B:B,B2699)&gt;1</f>
        <v>0</v>
      </c>
      <c r="I2699" t="b">
        <f>COUNTIF(E:E,E2699)&gt;1</f>
        <v>0</v>
      </c>
    </row>
    <row r="2700" spans="1:9" x14ac:dyDescent="0.2">
      <c r="A2700" s="2" t="s">
        <v>10</v>
      </c>
      <c r="B2700" s="3" t="s">
        <v>2695</v>
      </c>
      <c r="C2700" s="4" t="s">
        <v>2613</v>
      </c>
      <c r="D2700" s="4" t="str">
        <f>VLOOKUP(B2700,'local electoral areas'!AY:AZ,2,FALSE)</f>
        <v>Boyle</v>
      </c>
      <c r="E2700" s="4">
        <v>30103</v>
      </c>
      <c r="F2700" s="5">
        <v>403</v>
      </c>
      <c r="G2700" t="b">
        <f>COUNTIF(B:B,B2700)&gt;1</f>
        <v>0</v>
      </c>
      <c r="I2700" t="b">
        <f>COUNTIF(E:E,E2700)&gt;1</f>
        <v>0</v>
      </c>
    </row>
    <row r="2701" spans="1:9" x14ac:dyDescent="0.2">
      <c r="A2701" s="2" t="s">
        <v>10</v>
      </c>
      <c r="B2701" s="3" t="s">
        <v>2084</v>
      </c>
      <c r="C2701" s="4" t="s">
        <v>2613</v>
      </c>
      <c r="D2701" s="4" t="str">
        <f>VLOOKUP(B2701,'local electoral areas'!AY:AZ,2,FALSE)</f>
        <v>Athlone</v>
      </c>
      <c r="E2701" s="4">
        <v>30019</v>
      </c>
      <c r="F2701" s="5">
        <v>436</v>
      </c>
      <c r="G2701" t="b">
        <f>COUNTIF(B:B,B2701)&gt;1</f>
        <v>1</v>
      </c>
      <c r="I2701" t="b">
        <f>COUNTIF(E:E,E2701)&gt;1</f>
        <v>0</v>
      </c>
    </row>
    <row r="2702" spans="1:9" x14ac:dyDescent="0.2">
      <c r="A2702" s="2" t="s">
        <v>10</v>
      </c>
      <c r="B2702" s="3" t="s">
        <v>2696</v>
      </c>
      <c r="C2702" s="4" t="s">
        <v>2613</v>
      </c>
      <c r="D2702" s="4" t="str">
        <f>VLOOKUP(B2702,'local electoral areas'!AY:AZ,2,FALSE)</f>
        <v>Boyle</v>
      </c>
      <c r="E2702" s="4">
        <v>30050</v>
      </c>
      <c r="F2702" s="5">
        <v>337</v>
      </c>
      <c r="G2702" t="b">
        <f>COUNTIF(B:B,B2702)&gt;1</f>
        <v>0</v>
      </c>
      <c r="I2702" t="b">
        <f>COUNTIF(E:E,E2702)&gt;1</f>
        <v>0</v>
      </c>
    </row>
    <row r="2703" spans="1:9" x14ac:dyDescent="0.2">
      <c r="A2703" s="2" t="s">
        <v>10</v>
      </c>
      <c r="B2703" s="3" t="s">
        <v>1968</v>
      </c>
      <c r="C2703" s="4" t="s">
        <v>2613</v>
      </c>
      <c r="D2703" s="4" t="str">
        <f>VLOOKUP(B2703,'local electoral areas'!AY:AZ,2,FALSE)</f>
        <v>Boyle</v>
      </c>
      <c r="E2703" s="4">
        <v>30104</v>
      </c>
      <c r="F2703" s="5">
        <v>815</v>
      </c>
      <c r="G2703" t="b">
        <f>COUNTIF(B:B,B2703)&gt;1</f>
        <v>1</v>
      </c>
      <c r="I2703" t="b">
        <f>COUNTIF(E:E,E2703)&gt;1</f>
        <v>0</v>
      </c>
    </row>
    <row r="2704" spans="1:9" x14ac:dyDescent="0.2">
      <c r="A2704" s="2" t="s">
        <v>10</v>
      </c>
      <c r="B2704" s="3" t="s">
        <v>2697</v>
      </c>
      <c r="C2704" s="4" t="s">
        <v>2613</v>
      </c>
      <c r="D2704" s="4" t="str">
        <f>VLOOKUP(B2704,'local electoral areas'!AY:AZ,2,FALSE)</f>
        <v>Roscommon</v>
      </c>
      <c r="E2704" s="4">
        <v>30105</v>
      </c>
      <c r="F2704" s="5">
        <v>5511</v>
      </c>
      <c r="G2704" t="b">
        <f>COUNTIF(B:B,B2704)&gt;1</f>
        <v>0</v>
      </c>
      <c r="I2704" t="b">
        <f>COUNTIF(E:E,E2704)&gt;1</f>
        <v>0</v>
      </c>
    </row>
    <row r="2705" spans="1:9" x14ac:dyDescent="0.2">
      <c r="A2705" s="2" t="s">
        <v>10</v>
      </c>
      <c r="B2705" s="3" t="s">
        <v>2698</v>
      </c>
      <c r="C2705" s="4" t="s">
        <v>2613</v>
      </c>
      <c r="D2705" s="4" t="str">
        <f>VLOOKUP(B2705,'local electoral areas'!AY:AZ,2,FALSE)</f>
        <v>Roscommon</v>
      </c>
      <c r="E2705" s="4">
        <v>30106</v>
      </c>
      <c r="F2705" s="5">
        <v>2001</v>
      </c>
      <c r="G2705" t="b">
        <f>COUNTIF(B:B,B2705)&gt;1</f>
        <v>0</v>
      </c>
      <c r="I2705" t="b">
        <f>COUNTIF(E:E,E2705)&gt;1</f>
        <v>0</v>
      </c>
    </row>
    <row r="2706" spans="1:9" x14ac:dyDescent="0.2">
      <c r="A2706" s="2" t="s">
        <v>10</v>
      </c>
      <c r="B2706" s="3" t="s">
        <v>2699</v>
      </c>
      <c r="C2706" s="4" t="s">
        <v>2613</v>
      </c>
      <c r="D2706" s="4" t="str">
        <f>VLOOKUP(B2706,'local electoral areas'!AY:AZ,2,FALSE)</f>
        <v>Athlone</v>
      </c>
      <c r="E2706" s="4">
        <v>30107</v>
      </c>
      <c r="F2706" s="5">
        <v>216</v>
      </c>
      <c r="G2706" t="b">
        <f>COUNTIF(B:B,B2706)&gt;1</f>
        <v>0</v>
      </c>
      <c r="I2706" t="b">
        <f>COUNTIF(E:E,E2706)&gt;1</f>
        <v>0</v>
      </c>
    </row>
    <row r="2707" spans="1:9" x14ac:dyDescent="0.2">
      <c r="A2707" s="2" t="s">
        <v>10</v>
      </c>
      <c r="B2707" s="3" t="s">
        <v>779</v>
      </c>
      <c r="C2707" s="4" t="s">
        <v>2613</v>
      </c>
      <c r="D2707" s="4" t="str">
        <f>VLOOKUP(B2707,'local electoral areas'!AY:AZ,2,FALSE)</f>
        <v>Boyle</v>
      </c>
      <c r="E2707" s="4">
        <v>30108</v>
      </c>
      <c r="F2707" s="5">
        <v>158</v>
      </c>
      <c r="G2707" t="b">
        <f>COUNTIF(B:B,B2707)&gt;1</f>
        <v>1</v>
      </c>
      <c r="I2707" t="b">
        <f>COUNTIF(E:E,E2707)&gt;1</f>
        <v>0</v>
      </c>
    </row>
    <row r="2708" spans="1:9" x14ac:dyDescent="0.2">
      <c r="A2708" s="2" t="s">
        <v>10</v>
      </c>
      <c r="B2708" s="3" t="s">
        <v>2700</v>
      </c>
      <c r="C2708" s="4" t="s">
        <v>2613</v>
      </c>
      <c r="D2708" s="4" t="str">
        <f>VLOOKUP(B2708,'local electoral areas'!AY:AZ,2,FALSE)</f>
        <v>Boyle</v>
      </c>
      <c r="E2708" s="4">
        <v>30051</v>
      </c>
      <c r="F2708" s="5">
        <v>399</v>
      </c>
      <c r="G2708" t="b">
        <f>COUNTIF(B:B,B2708)&gt;1</f>
        <v>0</v>
      </c>
      <c r="I2708" t="b">
        <f>COUNTIF(E:E,E2708)&gt;1</f>
        <v>0</v>
      </c>
    </row>
    <row r="2709" spans="1:9" x14ac:dyDescent="0.2">
      <c r="A2709" s="2" t="s">
        <v>10</v>
      </c>
      <c r="B2709" s="3" t="s">
        <v>1359</v>
      </c>
      <c r="C2709" s="4" t="s">
        <v>2613</v>
      </c>
      <c r="D2709" s="4" t="str">
        <f>VLOOKUP(B2709,'local electoral areas'!AY:AZ,2,FALSE)</f>
        <v>Athlone</v>
      </c>
      <c r="E2709" s="4">
        <v>30109</v>
      </c>
      <c r="F2709" s="5">
        <v>551</v>
      </c>
      <c r="G2709" t="b">
        <f>COUNTIF(B:B,B2709)&gt;1</f>
        <v>1</v>
      </c>
      <c r="I2709" t="b">
        <f>COUNTIF(E:E,E2709)&gt;1</f>
        <v>0</v>
      </c>
    </row>
    <row r="2710" spans="1:9" x14ac:dyDescent="0.2">
      <c r="A2710" s="2" t="s">
        <v>10</v>
      </c>
      <c r="B2710" s="3" t="s">
        <v>2701</v>
      </c>
      <c r="C2710" s="4" t="s">
        <v>2613</v>
      </c>
      <c r="D2710" s="4" t="str">
        <f>VLOOKUP(B2710,'local electoral areas'!AY:AZ,2,FALSE)</f>
        <v>Boyle</v>
      </c>
      <c r="E2710" s="4">
        <v>30110</v>
      </c>
      <c r="F2710" s="5">
        <v>1232</v>
      </c>
      <c r="G2710" t="b">
        <f>COUNTIF(B:B,B2710)&gt;1</f>
        <v>0</v>
      </c>
      <c r="I2710" t="b">
        <f>COUNTIF(E:E,E2710)&gt;1</f>
        <v>0</v>
      </c>
    </row>
    <row r="2711" spans="1:9" x14ac:dyDescent="0.2">
      <c r="A2711" s="2" t="s">
        <v>10</v>
      </c>
      <c r="B2711" s="3" t="s">
        <v>1361</v>
      </c>
      <c r="C2711" s="4" t="s">
        <v>2613</v>
      </c>
      <c r="D2711" s="4" t="str">
        <f>VLOOKUP(B2711,'local electoral areas'!AY:AZ,2,FALSE)</f>
        <v>Athlone</v>
      </c>
      <c r="E2711" s="4">
        <v>30020</v>
      </c>
      <c r="F2711" s="5">
        <v>525</v>
      </c>
      <c r="G2711" t="b">
        <f>COUNTIF(B:B,B2711)&gt;1</f>
        <v>1</v>
      </c>
      <c r="I2711" t="b">
        <f>COUNTIF(E:E,E2711)&gt;1</f>
        <v>0</v>
      </c>
    </row>
    <row r="2712" spans="1:9" x14ac:dyDescent="0.2">
      <c r="A2712" s="2" t="s">
        <v>10</v>
      </c>
      <c r="B2712" s="3" t="s">
        <v>2702</v>
      </c>
      <c r="C2712" s="4" t="s">
        <v>2613</v>
      </c>
      <c r="D2712" s="4" t="str">
        <f>VLOOKUP(B2712,'local electoral areas'!AY:AZ,2,FALSE)</f>
        <v>Athlone</v>
      </c>
      <c r="E2712" s="4">
        <v>30021</v>
      </c>
      <c r="F2712" s="5">
        <v>310</v>
      </c>
      <c r="G2712" t="b">
        <f>COUNTIF(B:B,B2712)&gt;1</f>
        <v>0</v>
      </c>
      <c r="I2712" t="b">
        <f>COUNTIF(E:E,E2712)&gt;1</f>
        <v>0</v>
      </c>
    </row>
    <row r="2713" spans="1:9" x14ac:dyDescent="0.2">
      <c r="A2713" s="2" t="s">
        <v>10</v>
      </c>
      <c r="B2713" s="3" t="s">
        <v>2703</v>
      </c>
      <c r="C2713" s="4" t="s">
        <v>2613</v>
      </c>
      <c r="D2713" s="4" t="str">
        <f>VLOOKUP(B2713,'local electoral areas'!AY:AZ,2,FALSE)</f>
        <v>Boyle</v>
      </c>
      <c r="E2713" s="4">
        <v>30111</v>
      </c>
      <c r="F2713" s="5">
        <v>963</v>
      </c>
      <c r="G2713" t="b">
        <f>COUNTIF(B:B,B2713)&gt;1</f>
        <v>0</v>
      </c>
      <c r="I2713" t="b">
        <f>COUNTIF(E:E,E2713)&gt;1</f>
        <v>0</v>
      </c>
    </row>
    <row r="2714" spans="1:9" x14ac:dyDescent="0.2">
      <c r="A2714" s="2" t="s">
        <v>10</v>
      </c>
      <c r="B2714" s="3" t="s">
        <v>1701</v>
      </c>
      <c r="C2714" s="4" t="s">
        <v>2613</v>
      </c>
      <c r="D2714" s="4" t="str">
        <f>VLOOKUP(B2714,'local electoral areas'!AY:AZ,2,FALSE)</f>
        <v>Athlone</v>
      </c>
      <c r="E2714" s="4">
        <v>30022</v>
      </c>
      <c r="F2714" s="5">
        <v>779</v>
      </c>
      <c r="G2714" t="b">
        <f>COUNTIF(B:B,B2714)&gt;1</f>
        <v>1</v>
      </c>
      <c r="I2714" t="b">
        <f>COUNTIF(E:E,E2714)&gt;1</f>
        <v>0</v>
      </c>
    </row>
    <row r="2715" spans="1:9" x14ac:dyDescent="0.2">
      <c r="A2715" s="2" t="s">
        <v>10</v>
      </c>
      <c r="B2715" s="3" t="s">
        <v>2704</v>
      </c>
      <c r="C2715" s="4" t="s">
        <v>2613</v>
      </c>
      <c r="D2715" s="4" t="str">
        <f>VLOOKUP(B2715,'local electoral areas'!AY:AZ,2,FALSE)</f>
        <v>Boyle</v>
      </c>
      <c r="E2715" s="4">
        <v>30052</v>
      </c>
      <c r="F2715" s="5">
        <v>267</v>
      </c>
      <c r="G2715" t="b">
        <f>COUNTIF(B:B,B2715)&gt;1</f>
        <v>0</v>
      </c>
      <c r="I2715" t="b">
        <f>COUNTIF(E:E,E2715)&gt;1</f>
        <v>0</v>
      </c>
    </row>
    <row r="2716" spans="1:9" x14ac:dyDescent="0.2">
      <c r="A2716" s="2" t="s">
        <v>10</v>
      </c>
      <c r="B2716" s="3" t="s">
        <v>2705</v>
      </c>
      <c r="C2716" s="4" t="s">
        <v>2613</v>
      </c>
      <c r="D2716" s="4" t="str">
        <f>VLOOKUP(B2716,'local electoral areas'!AY:AZ,2,FALSE)</f>
        <v>Boyle</v>
      </c>
      <c r="E2716" s="4">
        <v>30112</v>
      </c>
      <c r="F2716" s="5">
        <v>324</v>
      </c>
      <c r="G2716" t="b">
        <f>COUNTIF(B:B,B2716)&gt;1</f>
        <v>0</v>
      </c>
      <c r="I2716" t="b">
        <f>COUNTIF(E:E,E2716)&gt;1</f>
        <v>0</v>
      </c>
    </row>
    <row r="2717" spans="1:9" x14ac:dyDescent="0.2">
      <c r="A2717" s="2" t="s">
        <v>10</v>
      </c>
      <c r="B2717" s="3" t="s">
        <v>2706</v>
      </c>
      <c r="C2717" s="4" t="s">
        <v>2613</v>
      </c>
      <c r="D2717" s="4" t="str">
        <f>VLOOKUP(B2717,'local electoral areas'!AY:AZ,2,FALSE)</f>
        <v>Boyle</v>
      </c>
      <c r="E2717" s="4">
        <v>30053</v>
      </c>
      <c r="F2717" s="5">
        <v>174</v>
      </c>
      <c r="G2717" t="b">
        <f>COUNTIF(B:B,B2717)&gt;1</f>
        <v>0</v>
      </c>
      <c r="I2717" t="b">
        <f>COUNTIF(E:E,E2717)&gt;1</f>
        <v>0</v>
      </c>
    </row>
    <row r="2718" spans="1:9" x14ac:dyDescent="0.2">
      <c r="A2718" s="2" t="s">
        <v>10</v>
      </c>
      <c r="B2718" s="3" t="s">
        <v>2707</v>
      </c>
      <c r="C2718" s="4" t="s">
        <v>2613</v>
      </c>
      <c r="D2718" s="4" t="str">
        <f>VLOOKUP(B2718,'local electoral areas'!AY:AZ,2,FALSE)</f>
        <v>Boyle</v>
      </c>
      <c r="E2718" s="4">
        <v>30054</v>
      </c>
      <c r="F2718" s="5">
        <v>206</v>
      </c>
      <c r="G2718" t="b">
        <f>COUNTIF(B:B,B2718)&gt;1</f>
        <v>0</v>
      </c>
      <c r="I2718" t="b">
        <f>COUNTIF(E:E,E2718)&gt;1</f>
        <v>0</v>
      </c>
    </row>
    <row r="2719" spans="1:9" x14ac:dyDescent="0.2">
      <c r="A2719" s="2" t="s">
        <v>10</v>
      </c>
      <c r="B2719" s="3" t="s">
        <v>2708</v>
      </c>
      <c r="C2719" s="4" t="s">
        <v>2613</v>
      </c>
      <c r="D2719" s="4" t="str">
        <f>VLOOKUP(B2719,'local electoral areas'!AY:AZ,2,FALSE)</f>
        <v>Athlone</v>
      </c>
      <c r="E2719" s="4">
        <v>30023</v>
      </c>
      <c r="F2719" s="5">
        <v>329</v>
      </c>
      <c r="G2719" t="b">
        <f>COUNTIF(B:B,B2719)&gt;1</f>
        <v>0</v>
      </c>
      <c r="I2719" t="b">
        <f>COUNTIF(E:E,E2719)&gt;1</f>
        <v>0</v>
      </c>
    </row>
    <row r="2720" spans="1:9" x14ac:dyDescent="0.2">
      <c r="A2720" s="2" t="s">
        <v>10</v>
      </c>
      <c r="B2720" s="3" t="s">
        <v>2709</v>
      </c>
      <c r="C2720" s="4" t="s">
        <v>2710</v>
      </c>
      <c r="D2720" s="4" t="str">
        <f>VLOOKUP(B2720,'local electoral areas'!BE:BF,2,FALSE)</f>
        <v>Ballymote – Tubbercurry</v>
      </c>
      <c r="E2720" s="4">
        <v>31062</v>
      </c>
      <c r="F2720" s="5">
        <v>471</v>
      </c>
      <c r="G2720" t="b">
        <f>COUNTIF(B:B,B2720)&gt;1</f>
        <v>0</v>
      </c>
      <c r="H2720" s="43" t="s">
        <v>981</v>
      </c>
      <c r="I2720" s="43" t="b">
        <f>COUNTIF(E:E,E2720)&gt;1</f>
        <v>0</v>
      </c>
    </row>
    <row r="2721" spans="1:9" x14ac:dyDescent="0.2">
      <c r="A2721" s="2" t="s">
        <v>10</v>
      </c>
      <c r="B2721" s="3" t="s">
        <v>2711</v>
      </c>
      <c r="C2721" s="4" t="s">
        <v>2710</v>
      </c>
      <c r="D2721" s="4" t="str">
        <f>VLOOKUP(B2721,'local electoral areas'!BE:BF,2,FALSE)</f>
        <v>Ballymote – Tubbercurry</v>
      </c>
      <c r="E2721" s="4">
        <v>31063</v>
      </c>
      <c r="F2721" s="5">
        <v>810</v>
      </c>
      <c r="G2721" t="b">
        <f>COUNTIF(B:B,B2721)&gt;1</f>
        <v>0</v>
      </c>
      <c r="H2721" s="43" t="s">
        <v>981</v>
      </c>
      <c r="I2721" s="43" t="b">
        <f>COUNTIF(E:E,E2721)&gt;1</f>
        <v>0</v>
      </c>
    </row>
    <row r="2722" spans="1:9" x14ac:dyDescent="0.2">
      <c r="A2722" s="2" t="s">
        <v>10</v>
      </c>
      <c r="B2722" s="3" t="s">
        <v>2712</v>
      </c>
      <c r="C2722" s="4" t="s">
        <v>2710</v>
      </c>
      <c r="D2722" s="4" t="str">
        <f>VLOOKUP(B2722,'local electoral areas'!BE:BF,2,FALSE)</f>
        <v>Ballymote – Tubbercurry</v>
      </c>
      <c r="E2722" s="4">
        <v>31064</v>
      </c>
      <c r="F2722" s="5">
        <v>240</v>
      </c>
      <c r="G2722" t="b">
        <f>COUNTIF(B:B,B2722)&gt;1</f>
        <v>0</v>
      </c>
      <c r="H2722" s="43" t="s">
        <v>981</v>
      </c>
      <c r="I2722" s="43" t="b">
        <f>COUNTIF(E:E,E2722)&gt;1</f>
        <v>0</v>
      </c>
    </row>
    <row r="2723" spans="1:9" x14ac:dyDescent="0.2">
      <c r="A2723" s="2" t="s">
        <v>10</v>
      </c>
      <c r="B2723" s="3" t="s">
        <v>2713</v>
      </c>
      <c r="C2723" s="4" t="s">
        <v>2710</v>
      </c>
      <c r="D2723" s="4" t="str">
        <f>VLOOKUP(B2723,'local electoral areas'!BE:BF,2,FALSE)</f>
        <v>Ballymote – Tubbercurry</v>
      </c>
      <c r="E2723" s="4">
        <v>31004</v>
      </c>
      <c r="F2723" s="5">
        <v>391</v>
      </c>
      <c r="G2723" t="b">
        <f>COUNTIF(B:B,B2723)&gt;1</f>
        <v>0</v>
      </c>
      <c r="H2723" s="43" t="s">
        <v>981</v>
      </c>
      <c r="I2723" s="43" t="b">
        <f>COUNTIF(E:E,E2723)&gt;1</f>
        <v>0</v>
      </c>
    </row>
    <row r="2724" spans="1:9" x14ac:dyDescent="0.2">
      <c r="A2724" s="2" t="s">
        <v>10</v>
      </c>
      <c r="B2724" s="3" t="s">
        <v>293</v>
      </c>
      <c r="C2724" s="4" t="s">
        <v>2710</v>
      </c>
      <c r="D2724" s="4" t="str">
        <f>VLOOKUP(B2724,'local electoral areas'!BE:BF,2,FALSE)</f>
        <v>Ballymote – Tubbercurry</v>
      </c>
      <c r="E2724" s="4">
        <v>31065</v>
      </c>
      <c r="F2724" s="5">
        <v>205</v>
      </c>
      <c r="G2724" t="b">
        <f>COUNTIF(B:B,B2724)&gt;1</f>
        <v>1</v>
      </c>
      <c r="H2724" s="43" t="s">
        <v>981</v>
      </c>
      <c r="I2724" s="43" t="b">
        <f>COUNTIF(E:E,E2724)&gt;1</f>
        <v>0</v>
      </c>
    </row>
    <row r="2725" spans="1:9" x14ac:dyDescent="0.2">
      <c r="A2725" s="2" t="s">
        <v>10</v>
      </c>
      <c r="B2725" s="3" t="s">
        <v>2714</v>
      </c>
      <c r="C2725" s="4" t="s">
        <v>2710</v>
      </c>
      <c r="D2725" s="4" t="str">
        <f>VLOOKUP(B2725,'local electoral areas'!BE:BF,2,FALSE)</f>
        <v>Ballymote – Tubbercurry</v>
      </c>
      <c r="E2725" s="4">
        <v>31017</v>
      </c>
      <c r="F2725" s="5">
        <v>172</v>
      </c>
      <c r="G2725" t="b">
        <f>COUNTIF(B:B,B2725)&gt;1</f>
        <v>0</v>
      </c>
      <c r="H2725" s="43" t="s">
        <v>981</v>
      </c>
      <c r="I2725" s="43" t="b">
        <f>COUNTIF(E:E,E2725)&gt;1</f>
        <v>0</v>
      </c>
    </row>
    <row r="2726" spans="1:9" x14ac:dyDescent="0.2">
      <c r="A2726" s="2" t="s">
        <v>10</v>
      </c>
      <c r="B2726" s="3" t="s">
        <v>2715</v>
      </c>
      <c r="C2726" s="4" t="s">
        <v>2710</v>
      </c>
      <c r="D2726" s="4" t="str">
        <f>VLOOKUP(B2726,'local electoral areas'!BE:BF,2,FALSE)</f>
        <v>Sligo – Drumcliff</v>
      </c>
      <c r="E2726" s="4">
        <v>31034</v>
      </c>
      <c r="F2726" s="5">
        <v>669</v>
      </c>
      <c r="G2726" t="b">
        <f>COUNTIF(B:B,B2726)&gt;1</f>
        <v>0</v>
      </c>
      <c r="H2726" s="43" t="s">
        <v>981</v>
      </c>
      <c r="I2726" s="43" t="b">
        <f>COUNTIF(E:E,E2726)&gt;1</f>
        <v>0</v>
      </c>
    </row>
    <row r="2727" spans="1:9" x14ac:dyDescent="0.2">
      <c r="A2727" s="2" t="s">
        <v>10</v>
      </c>
      <c r="B2727" s="3" t="s">
        <v>2716</v>
      </c>
      <c r="C2727" s="4" t="s">
        <v>2710</v>
      </c>
      <c r="D2727" s="4" t="str">
        <f>VLOOKUP(B2727,'local electoral areas'!BE:BF,2,FALSE)</f>
        <v>Sligo – Drumcliff</v>
      </c>
      <c r="E2727" s="4">
        <v>31035</v>
      </c>
      <c r="F2727" s="5">
        <v>452</v>
      </c>
      <c r="G2727" t="b">
        <f>COUNTIF(B:B,B2727)&gt;1</f>
        <v>0</v>
      </c>
      <c r="H2727" s="43" t="s">
        <v>981</v>
      </c>
      <c r="I2727" s="43" t="b">
        <f>COUNTIF(E:E,E2727)&gt;1</f>
        <v>0</v>
      </c>
    </row>
    <row r="2728" spans="1:9" x14ac:dyDescent="0.2">
      <c r="A2728" s="2" t="s">
        <v>10</v>
      </c>
      <c r="B2728" s="3" t="s">
        <v>2717</v>
      </c>
      <c r="C2728" s="4" t="s">
        <v>2710</v>
      </c>
      <c r="D2728" s="4" t="str">
        <f>VLOOKUP(B2728,'local electoral areas'!BE:BF,2,FALSE)</f>
        <v>Ballymote – Tubbercurry</v>
      </c>
      <c r="E2728" s="4">
        <v>31036</v>
      </c>
      <c r="F2728" s="5">
        <v>2246</v>
      </c>
      <c r="G2728" t="b">
        <f>COUNTIF(B:B,B2728)&gt;1</f>
        <v>0</v>
      </c>
      <c r="H2728" s="43" t="s">
        <v>981</v>
      </c>
      <c r="I2728" s="43" t="b">
        <f>COUNTIF(E:E,E2728)&gt;1</f>
        <v>0</v>
      </c>
    </row>
    <row r="2729" spans="1:9" x14ac:dyDescent="0.2">
      <c r="A2729" s="2" t="s">
        <v>10</v>
      </c>
      <c r="B2729" s="3" t="s">
        <v>1261</v>
      </c>
      <c r="C2729" s="4" t="s">
        <v>2710</v>
      </c>
      <c r="D2729" s="4" t="str">
        <f>VLOOKUP(B2729,'local electoral areas'!BE:BF,2,FALSE)</f>
        <v>Ballymote – Tubbercurry</v>
      </c>
      <c r="E2729" s="4">
        <v>31037</v>
      </c>
      <c r="F2729" s="5">
        <v>466</v>
      </c>
      <c r="G2729" t="b">
        <f>COUNTIF(B:B,B2729)&gt;1</f>
        <v>1</v>
      </c>
      <c r="H2729" s="43" t="s">
        <v>981</v>
      </c>
      <c r="I2729" s="43" t="b">
        <f>COUNTIF(E:E,E2729)&gt;1</f>
        <v>0</v>
      </c>
    </row>
    <row r="2730" spans="1:9" x14ac:dyDescent="0.2">
      <c r="A2730" s="2" t="s">
        <v>10</v>
      </c>
      <c r="B2730" s="3" t="s">
        <v>2718</v>
      </c>
      <c r="C2730" s="4" t="s">
        <v>2710</v>
      </c>
      <c r="D2730" s="4" t="str">
        <f>VLOOKUP(B2730,'local electoral areas'!BE:BF,2,FALSE)</f>
        <v>Ballymote – Tubbercurry</v>
      </c>
      <c r="E2730" s="4">
        <v>31005</v>
      </c>
      <c r="F2730" s="5">
        <v>390</v>
      </c>
      <c r="G2730" t="b">
        <f>COUNTIF(B:B,B2730)&gt;1</f>
        <v>0</v>
      </c>
      <c r="H2730" s="43" t="s">
        <v>981</v>
      </c>
      <c r="I2730" s="43" t="b">
        <f>COUNTIF(E:E,E2730)&gt;1</f>
        <v>0</v>
      </c>
    </row>
    <row r="2731" spans="1:9" x14ac:dyDescent="0.2">
      <c r="A2731" s="2" t="s">
        <v>10</v>
      </c>
      <c r="B2731" s="3" t="s">
        <v>2719</v>
      </c>
      <c r="C2731" s="4" t="s">
        <v>2710</v>
      </c>
      <c r="D2731" s="4" t="str">
        <f>VLOOKUP(B2731,'local electoral areas'!BE:BF,2,FALSE)</f>
        <v>Sligo – Drumcliff</v>
      </c>
      <c r="E2731" s="4">
        <v>31038</v>
      </c>
      <c r="F2731" s="5">
        <v>1396</v>
      </c>
      <c r="G2731" t="b">
        <f>COUNTIF(B:B,B2731)&gt;1</f>
        <v>0</v>
      </c>
      <c r="H2731" s="43" t="s">
        <v>981</v>
      </c>
      <c r="I2731" s="43" t="b">
        <f>COUNTIF(E:E,E2731)&gt;1</f>
        <v>0</v>
      </c>
    </row>
    <row r="2732" spans="1:9" x14ac:dyDescent="0.2">
      <c r="A2732" s="2" t="s">
        <v>10</v>
      </c>
      <c r="B2732" s="3" t="s">
        <v>2720</v>
      </c>
      <c r="C2732" s="4" t="s">
        <v>2710</v>
      </c>
      <c r="D2732" s="4" t="str">
        <f>VLOOKUP(B2732,'local electoral areas'!BE:BF,2,FALSE)</f>
        <v>Sligo – Drumcliff</v>
      </c>
      <c r="E2732" s="4">
        <v>31039</v>
      </c>
      <c r="F2732" s="5">
        <v>363</v>
      </c>
      <c r="G2732" t="b">
        <f>COUNTIF(B:B,B2732)&gt;1</f>
        <v>0</v>
      </c>
      <c r="H2732" s="43" t="s">
        <v>981</v>
      </c>
      <c r="I2732" s="43" t="b">
        <f>COUNTIF(E:E,E2732)&gt;1</f>
        <v>0</v>
      </c>
    </row>
    <row r="2733" spans="1:9" x14ac:dyDescent="0.2">
      <c r="A2733" s="2" t="s">
        <v>10</v>
      </c>
      <c r="B2733" s="3" t="s">
        <v>2721</v>
      </c>
      <c r="C2733" s="4" t="s">
        <v>2710</v>
      </c>
      <c r="D2733" s="4" t="str">
        <f>VLOOKUP(B2733,'local electoral areas'!BE:BF,2,FALSE)</f>
        <v>Ballymote – Tubbercurry</v>
      </c>
      <c r="E2733" s="4">
        <v>31066</v>
      </c>
      <c r="F2733" s="5">
        <v>608</v>
      </c>
      <c r="G2733" t="b">
        <f>COUNTIF(B:B,B2733)&gt;1</f>
        <v>0</v>
      </c>
      <c r="H2733" s="43" t="s">
        <v>981</v>
      </c>
      <c r="I2733" s="43" t="b">
        <f>COUNTIF(E:E,E2733)&gt;1</f>
        <v>0</v>
      </c>
    </row>
    <row r="2734" spans="1:9" x14ac:dyDescent="0.2">
      <c r="A2734" s="2" t="s">
        <v>10</v>
      </c>
      <c r="B2734" s="3" t="s">
        <v>2722</v>
      </c>
      <c r="C2734" s="4" t="s">
        <v>2710</v>
      </c>
      <c r="D2734" s="4" t="s">
        <v>2723</v>
      </c>
      <c r="E2734" s="4" t="s">
        <v>2724</v>
      </c>
      <c r="F2734" s="5">
        <v>154</v>
      </c>
      <c r="G2734" t="b">
        <f>COUNTIF(B:B,B2734)&gt;1</f>
        <v>0</v>
      </c>
      <c r="H2734" s="43" t="s">
        <v>981</v>
      </c>
      <c r="I2734" s="43" t="b">
        <f>COUNTIF(E:E,E2734)&gt;1</f>
        <v>0</v>
      </c>
    </row>
    <row r="2735" spans="1:9" x14ac:dyDescent="0.2">
      <c r="A2735" s="2" t="s">
        <v>10</v>
      </c>
      <c r="B2735" s="3" t="s">
        <v>2725</v>
      </c>
      <c r="C2735" s="4" t="s">
        <v>2710</v>
      </c>
      <c r="D2735" s="4" t="str">
        <f>VLOOKUP(B2735,'local electoral areas'!BE:BF,2,FALSE)</f>
        <v>Ballymote – Tubbercurry</v>
      </c>
      <c r="E2735" s="4">
        <v>31068</v>
      </c>
      <c r="F2735" s="5">
        <v>110</v>
      </c>
      <c r="G2735" t="b">
        <f>COUNTIF(B:B,B2735)&gt;1</f>
        <v>0</v>
      </c>
      <c r="H2735" s="43" t="s">
        <v>981</v>
      </c>
      <c r="I2735" s="43" t="b">
        <f>COUNTIF(E:E,E2735)&gt;1</f>
        <v>0</v>
      </c>
    </row>
    <row r="2736" spans="1:9" x14ac:dyDescent="0.2">
      <c r="A2736" s="2" t="s">
        <v>10</v>
      </c>
      <c r="B2736" s="3" t="s">
        <v>2726</v>
      </c>
      <c r="C2736" s="4" t="s">
        <v>2710</v>
      </c>
      <c r="D2736" s="4" t="str">
        <f>VLOOKUP(B2736,'local electoral areas'!BE:BF,2,FALSE)</f>
        <v>Ballymote – Tubbercurry</v>
      </c>
      <c r="E2736" s="4">
        <v>31040</v>
      </c>
      <c r="F2736" s="5">
        <v>213</v>
      </c>
      <c r="G2736" t="b">
        <f>COUNTIF(B:B,B2736)&gt;1</f>
        <v>0</v>
      </c>
      <c r="H2736" s="43" t="s">
        <v>981</v>
      </c>
      <c r="I2736" s="43" t="b">
        <f>COUNTIF(E:E,E2736)&gt;1</f>
        <v>0</v>
      </c>
    </row>
    <row r="2737" spans="1:9" x14ac:dyDescent="0.2">
      <c r="A2737" s="2" t="s">
        <v>10</v>
      </c>
      <c r="B2737" s="3" t="s">
        <v>2727</v>
      </c>
      <c r="C2737" s="4" t="s">
        <v>2710</v>
      </c>
      <c r="D2737" s="4" t="str">
        <f>VLOOKUP(B2737,'local electoral areas'!BE:BF,2,FALSE)</f>
        <v>Ballymote – Tubbercurry</v>
      </c>
      <c r="E2737" s="4">
        <v>31018</v>
      </c>
      <c r="F2737" s="5">
        <v>247</v>
      </c>
      <c r="G2737" t="b">
        <f>COUNTIF(B:B,B2737)&gt;1</f>
        <v>0</v>
      </c>
      <c r="H2737" s="43" t="s">
        <v>981</v>
      </c>
      <c r="I2737" s="43" t="b">
        <f>COUNTIF(E:E,E2737)&gt;1</f>
        <v>0</v>
      </c>
    </row>
    <row r="2738" spans="1:9" x14ac:dyDescent="0.2">
      <c r="A2738" s="2" t="s">
        <v>10</v>
      </c>
      <c r="B2738" s="3" t="s">
        <v>2728</v>
      </c>
      <c r="C2738" s="4" t="s">
        <v>2710</v>
      </c>
      <c r="D2738" s="4" t="str">
        <f>VLOOKUP(B2738,'local electoral areas'!BE:BF,2,FALSE)</f>
        <v>Sligo – Drumcliff</v>
      </c>
      <c r="E2738" s="4">
        <v>31041</v>
      </c>
      <c r="F2738" s="5">
        <v>1794</v>
      </c>
      <c r="G2738" t="b">
        <f>COUNTIF(B:B,B2738)&gt;1</f>
        <v>0</v>
      </c>
      <c r="H2738" s="43" t="s">
        <v>981</v>
      </c>
      <c r="I2738" s="43" t="b">
        <f>COUNTIF(E:E,E2738)&gt;1</f>
        <v>0</v>
      </c>
    </row>
    <row r="2739" spans="1:9" x14ac:dyDescent="0.2">
      <c r="A2739" s="2" t="s">
        <v>10</v>
      </c>
      <c r="B2739" s="3" t="s">
        <v>2729</v>
      </c>
      <c r="C2739" s="4" t="s">
        <v>2710</v>
      </c>
      <c r="D2739" s="4" t="str">
        <f>VLOOKUP(B2739,'local electoral areas'!BE:BF,2,FALSE)</f>
        <v>Sligo – Drumcliff</v>
      </c>
      <c r="E2739" s="4">
        <v>31042</v>
      </c>
      <c r="F2739" s="5">
        <v>715</v>
      </c>
      <c r="G2739" t="b">
        <f>COUNTIF(B:B,B2739)&gt;1</f>
        <v>0</v>
      </c>
      <c r="H2739" s="43" t="s">
        <v>981</v>
      </c>
      <c r="I2739" s="43" t="b">
        <f>COUNTIF(E:E,E2739)&gt;1</f>
        <v>0</v>
      </c>
    </row>
    <row r="2740" spans="1:9" x14ac:dyDescent="0.2">
      <c r="A2740" s="2" t="s">
        <v>10</v>
      </c>
      <c r="B2740" s="3" t="s">
        <v>2730</v>
      </c>
      <c r="C2740" s="4" t="s">
        <v>2710</v>
      </c>
      <c r="D2740" s="4" t="str">
        <f>VLOOKUP(B2740,'local electoral areas'!BE:BF,2,FALSE)</f>
        <v>Ballymote – Tubbercurry</v>
      </c>
      <c r="E2740" s="4">
        <v>31043</v>
      </c>
      <c r="F2740" s="5">
        <v>716</v>
      </c>
      <c r="G2740" t="b">
        <f>COUNTIF(B:B,B2740)&gt;1</f>
        <v>0</v>
      </c>
      <c r="H2740" s="43" t="s">
        <v>981</v>
      </c>
      <c r="I2740" s="43" t="b">
        <f>COUNTIF(E:E,E2740)&gt;1</f>
        <v>0</v>
      </c>
    </row>
    <row r="2741" spans="1:9" x14ac:dyDescent="0.2">
      <c r="A2741" s="2" t="s">
        <v>10</v>
      </c>
      <c r="B2741" s="3" t="s">
        <v>2731</v>
      </c>
      <c r="C2741" s="4" t="s">
        <v>2710</v>
      </c>
      <c r="D2741" s="4" t="str">
        <f>VLOOKUP(B2741,'local electoral areas'!BE:BF,2,FALSE)</f>
        <v>Ballymote – Tubbercurry</v>
      </c>
      <c r="E2741" s="4">
        <v>31070</v>
      </c>
      <c r="F2741" s="5">
        <v>157</v>
      </c>
      <c r="G2741" t="b">
        <f>COUNTIF(B:B,B2741)&gt;1</f>
        <v>0</v>
      </c>
      <c r="H2741" s="43" t="s">
        <v>981</v>
      </c>
      <c r="I2741" s="43" t="b">
        <f>COUNTIF(E:E,E2741)&gt;1</f>
        <v>0</v>
      </c>
    </row>
    <row r="2742" spans="1:9" x14ac:dyDescent="0.2">
      <c r="A2742" s="2" t="s">
        <v>10</v>
      </c>
      <c r="B2742" s="3" t="s">
        <v>2732</v>
      </c>
      <c r="C2742" s="4" t="s">
        <v>2710</v>
      </c>
      <c r="D2742" s="4" t="str">
        <f>VLOOKUP(B2742,'local electoral areas'!BE:BF,2,FALSE)</f>
        <v>Ballymote – Tubbercurry</v>
      </c>
      <c r="E2742" s="4">
        <v>31019</v>
      </c>
      <c r="F2742" s="5">
        <v>239</v>
      </c>
      <c r="G2742" t="b">
        <f>COUNTIF(B:B,B2742)&gt;1</f>
        <v>0</v>
      </c>
      <c r="H2742" s="43" t="s">
        <v>981</v>
      </c>
      <c r="I2742" s="43" t="b">
        <f>COUNTIF(E:E,E2742)&gt;1</f>
        <v>0</v>
      </c>
    </row>
    <row r="2743" spans="1:9" x14ac:dyDescent="0.2">
      <c r="A2743" s="2" t="s">
        <v>10</v>
      </c>
      <c r="B2743" s="3" t="s">
        <v>2733</v>
      </c>
      <c r="C2743" s="4" t="s">
        <v>2710</v>
      </c>
      <c r="D2743" s="4" t="str">
        <f>VLOOKUP(B2743,'local electoral areas'!BE:BF,2,FALSE)</f>
        <v>Ballymote – Tubbercurry</v>
      </c>
      <c r="E2743" s="4">
        <v>31020</v>
      </c>
      <c r="F2743" s="5">
        <v>1097</v>
      </c>
      <c r="G2743" t="b">
        <f>COUNTIF(B:B,B2743)&gt;1</f>
        <v>0</v>
      </c>
      <c r="H2743" s="43" t="s">
        <v>981</v>
      </c>
      <c r="I2743" s="43" t="b">
        <f>COUNTIF(E:E,E2743)&gt;1</f>
        <v>0</v>
      </c>
    </row>
    <row r="2744" spans="1:9" x14ac:dyDescent="0.2">
      <c r="A2744" s="2" t="s">
        <v>10</v>
      </c>
      <c r="B2744" s="3" t="s">
        <v>2734</v>
      </c>
      <c r="C2744" s="4" t="s">
        <v>2710</v>
      </c>
      <c r="D2744" s="4" t="str">
        <f>VLOOKUP(B2744,'local electoral areas'!BE:BF,2,FALSE)</f>
        <v>Sligo – Drumcliff</v>
      </c>
      <c r="E2744" s="4">
        <v>31044</v>
      </c>
      <c r="F2744" s="5">
        <v>988</v>
      </c>
      <c r="G2744" t="b">
        <f>COUNTIF(B:B,B2744)&gt;1</f>
        <v>0</v>
      </c>
      <c r="H2744" s="43" t="s">
        <v>981</v>
      </c>
      <c r="I2744" s="43" t="b">
        <f>COUNTIF(E:E,E2744)&gt;1</f>
        <v>0</v>
      </c>
    </row>
    <row r="2745" spans="1:9" x14ac:dyDescent="0.2">
      <c r="A2745" s="2" t="s">
        <v>10</v>
      </c>
      <c r="B2745" s="3" t="s">
        <v>2735</v>
      </c>
      <c r="C2745" s="4" t="s">
        <v>2710</v>
      </c>
      <c r="D2745" s="4" t="str">
        <f>VLOOKUP(B2745,'local electoral areas'!BE:BF,2,FALSE)</f>
        <v>Sligo – Drumcliff</v>
      </c>
      <c r="E2745" s="4">
        <v>31045</v>
      </c>
      <c r="F2745" s="5">
        <v>585</v>
      </c>
      <c r="G2745" t="b">
        <f>COUNTIF(B:B,B2745)&gt;1</f>
        <v>0</v>
      </c>
      <c r="H2745" s="43" t="s">
        <v>981</v>
      </c>
      <c r="I2745" s="43" t="b">
        <f>COUNTIF(E:E,E2745)&gt;1</f>
        <v>0</v>
      </c>
    </row>
    <row r="2746" spans="1:9" x14ac:dyDescent="0.2">
      <c r="A2746" s="2" t="s">
        <v>10</v>
      </c>
      <c r="B2746" s="3" t="s">
        <v>2736</v>
      </c>
      <c r="C2746" s="4" t="s">
        <v>2710</v>
      </c>
      <c r="D2746" s="4" t="str">
        <f>VLOOKUP(B2746,'local electoral areas'!BE:BF,2,FALSE)</f>
        <v>Ballymote – Tubbercurry</v>
      </c>
      <c r="E2746" s="4">
        <v>31072</v>
      </c>
      <c r="F2746" s="5">
        <v>303</v>
      </c>
      <c r="G2746" t="b">
        <f>COUNTIF(B:B,B2746)&gt;1</f>
        <v>0</v>
      </c>
      <c r="H2746" s="43" t="s">
        <v>981</v>
      </c>
      <c r="I2746" s="43" t="b">
        <f>COUNTIF(E:E,E2746)&gt;1</f>
        <v>0</v>
      </c>
    </row>
    <row r="2747" spans="1:9" x14ac:dyDescent="0.2">
      <c r="A2747" s="2" t="s">
        <v>10</v>
      </c>
      <c r="B2747" s="3" t="s">
        <v>2737</v>
      </c>
      <c r="C2747" s="4" t="s">
        <v>2710</v>
      </c>
      <c r="D2747" s="4" t="str">
        <f>VLOOKUP(B2747,'local electoral areas'!BE:BF,2,FALSE)</f>
        <v>Sligo – Drumcliff</v>
      </c>
      <c r="E2747" s="4">
        <v>31046</v>
      </c>
      <c r="F2747" s="5">
        <v>3161</v>
      </c>
      <c r="G2747" t="b">
        <f>COUNTIF(B:B,B2747)&gt;1</f>
        <v>0</v>
      </c>
      <c r="H2747" s="43" t="s">
        <v>981</v>
      </c>
      <c r="I2747" s="43" t="b">
        <f>COUNTIF(E:E,E2747)&gt;1</f>
        <v>0</v>
      </c>
    </row>
    <row r="2748" spans="1:9" x14ac:dyDescent="0.2">
      <c r="A2748" s="2" t="s">
        <v>10</v>
      </c>
      <c r="B2748" s="3" t="s">
        <v>2738</v>
      </c>
      <c r="C2748" s="4" t="s">
        <v>2710</v>
      </c>
      <c r="D2748" s="4" t="str">
        <f>VLOOKUP(B2748,'local electoral areas'!BE:BF,2,FALSE)</f>
        <v>Ballymote – Tubbercurry</v>
      </c>
      <c r="E2748" s="4">
        <v>31073</v>
      </c>
      <c r="F2748" s="5">
        <v>1560</v>
      </c>
      <c r="G2748" t="b">
        <f>COUNTIF(B:B,B2748)&gt;1</f>
        <v>0</v>
      </c>
      <c r="H2748" s="43" t="s">
        <v>981</v>
      </c>
      <c r="I2748" s="43" t="b">
        <f>COUNTIF(E:E,E2748)&gt;1</f>
        <v>0</v>
      </c>
    </row>
    <row r="2749" spans="1:9" x14ac:dyDescent="0.2">
      <c r="A2749" s="2" t="s">
        <v>10</v>
      </c>
      <c r="B2749" s="3" t="s">
        <v>2739</v>
      </c>
      <c r="C2749" s="4" t="s">
        <v>2710</v>
      </c>
      <c r="D2749" s="4" t="str">
        <f>VLOOKUP(B2749,'local electoral areas'!BE:BF,2,FALSE)</f>
        <v>Ballymote – Tubbercurry</v>
      </c>
      <c r="E2749" s="4">
        <v>31006</v>
      </c>
      <c r="F2749" s="5">
        <v>452</v>
      </c>
      <c r="G2749" t="b">
        <f>COUNTIF(B:B,B2749)&gt;1</f>
        <v>0</v>
      </c>
      <c r="H2749" s="43" t="s">
        <v>981</v>
      </c>
      <c r="I2749" s="43" t="b">
        <f>COUNTIF(E:E,E2749)&gt;1</f>
        <v>0</v>
      </c>
    </row>
    <row r="2750" spans="1:9" x14ac:dyDescent="0.2">
      <c r="A2750" s="2" t="s">
        <v>10</v>
      </c>
      <c r="B2750" s="3" t="s">
        <v>2740</v>
      </c>
      <c r="C2750" s="4" t="s">
        <v>2710</v>
      </c>
      <c r="D2750" s="4" t="str">
        <f>VLOOKUP(B2750,'local electoral areas'!BE:BF,2,FALSE)</f>
        <v>Ballymote – Tubbercurry</v>
      </c>
      <c r="E2750" s="4">
        <v>31007</v>
      </c>
      <c r="F2750" s="5">
        <v>555</v>
      </c>
      <c r="G2750" t="b">
        <f>COUNTIF(B:B,B2750)&gt;1</f>
        <v>0</v>
      </c>
      <c r="H2750" s="43" t="s">
        <v>981</v>
      </c>
      <c r="I2750" s="43" t="b">
        <f>COUNTIF(E:E,E2750)&gt;1</f>
        <v>0</v>
      </c>
    </row>
    <row r="2751" spans="1:9" x14ac:dyDescent="0.2">
      <c r="A2751" s="2" t="s">
        <v>10</v>
      </c>
      <c r="B2751" s="3" t="s">
        <v>2741</v>
      </c>
      <c r="C2751" s="4" t="s">
        <v>2710</v>
      </c>
      <c r="D2751" s="4" t="str">
        <f>VLOOKUP(B2751,'local electoral areas'!BE:BF,2,FALSE)</f>
        <v>Ballymote – Tubbercurry</v>
      </c>
      <c r="E2751" s="4">
        <v>31021</v>
      </c>
      <c r="F2751" s="5">
        <v>182</v>
      </c>
      <c r="G2751" t="b">
        <f>COUNTIF(B:B,B2751)&gt;1</f>
        <v>0</v>
      </c>
      <c r="H2751" s="43" t="s">
        <v>981</v>
      </c>
      <c r="I2751" s="43" t="b">
        <f>COUNTIF(E:E,E2751)&gt;1</f>
        <v>0</v>
      </c>
    </row>
    <row r="2752" spans="1:9" x14ac:dyDescent="0.2">
      <c r="A2752" s="2" t="s">
        <v>10</v>
      </c>
      <c r="B2752" s="3" t="s">
        <v>2742</v>
      </c>
      <c r="C2752" s="4" t="s">
        <v>2710</v>
      </c>
      <c r="D2752" s="4" t="str">
        <f>VLOOKUP(B2752,'local electoral areas'!BE:BF,2,FALSE)</f>
        <v>Ballymote – Tubbercurry</v>
      </c>
      <c r="E2752" s="4">
        <v>31022</v>
      </c>
      <c r="F2752" s="5">
        <v>203</v>
      </c>
      <c r="G2752" t="b">
        <f>COUNTIF(B:B,B2752)&gt;1</f>
        <v>0</v>
      </c>
      <c r="H2752" s="43" t="s">
        <v>981</v>
      </c>
      <c r="I2752" s="43" t="b">
        <f>COUNTIF(E:E,E2752)&gt;1</f>
        <v>0</v>
      </c>
    </row>
    <row r="2753" spans="1:9" x14ac:dyDescent="0.2">
      <c r="A2753" s="2" t="s">
        <v>10</v>
      </c>
      <c r="B2753" s="3" t="s">
        <v>612</v>
      </c>
      <c r="C2753" s="4" t="s">
        <v>2710</v>
      </c>
      <c r="D2753" s="4" t="str">
        <f>VLOOKUP(B2753,'local electoral areas'!BE:BF,2,FALSE)</f>
        <v>Ballymote – Tubbercurry</v>
      </c>
      <c r="E2753" s="4">
        <v>31023</v>
      </c>
      <c r="F2753" s="5">
        <v>576</v>
      </c>
      <c r="G2753" t="b">
        <f>COUNTIF(B:B,B2753)&gt;1</f>
        <v>1</v>
      </c>
      <c r="H2753" s="43" t="s">
        <v>981</v>
      </c>
      <c r="I2753" s="43" t="b">
        <f>COUNTIF(E:E,E2753)&gt;1</f>
        <v>0</v>
      </c>
    </row>
    <row r="2754" spans="1:9" x14ac:dyDescent="0.2">
      <c r="A2754" s="2" t="s">
        <v>10</v>
      </c>
      <c r="B2754" s="3" t="s">
        <v>2743</v>
      </c>
      <c r="C2754" s="4" t="s">
        <v>2710</v>
      </c>
      <c r="D2754" s="4" t="str">
        <f>VLOOKUP(B2754,'local electoral areas'!BE:BF,2,FALSE)</f>
        <v>Sligo – Drumcliff</v>
      </c>
      <c r="E2754" s="4">
        <v>31047</v>
      </c>
      <c r="F2754" s="5">
        <v>746</v>
      </c>
      <c r="G2754" t="b">
        <f>COUNTIF(B:B,B2754)&gt;1</f>
        <v>0</v>
      </c>
      <c r="H2754" s="43" t="s">
        <v>981</v>
      </c>
      <c r="I2754" s="43" t="b">
        <f>COUNTIF(E:E,E2754)&gt;1</f>
        <v>0</v>
      </c>
    </row>
    <row r="2755" spans="1:9" x14ac:dyDescent="0.2">
      <c r="A2755" s="2" t="s">
        <v>10</v>
      </c>
      <c r="B2755" s="3" t="s">
        <v>2744</v>
      </c>
      <c r="C2755" s="4" t="s">
        <v>2710</v>
      </c>
      <c r="D2755" s="4" t="str">
        <f>VLOOKUP(B2755,'local electoral areas'!BE:BF,2,FALSE)</f>
        <v>Sligo – Drumcliff</v>
      </c>
      <c r="E2755" s="4">
        <v>31048</v>
      </c>
      <c r="F2755" s="5">
        <v>1835</v>
      </c>
      <c r="G2755" t="b">
        <f>COUNTIF(B:B,B2755)&gt;1</f>
        <v>0</v>
      </c>
      <c r="H2755" s="43" t="s">
        <v>981</v>
      </c>
      <c r="I2755" s="43" t="b">
        <f>COUNTIF(E:E,E2755)&gt;1</f>
        <v>0</v>
      </c>
    </row>
    <row r="2756" spans="1:9" x14ac:dyDescent="0.2">
      <c r="A2756" s="2" t="s">
        <v>10</v>
      </c>
      <c r="B2756" s="3" t="s">
        <v>2745</v>
      </c>
      <c r="C2756" s="4" t="s">
        <v>2710</v>
      </c>
      <c r="D2756" s="4" t="str">
        <f>VLOOKUP(B2756,'local electoral areas'!BE:BF,2,FALSE)</f>
        <v>Ballymote – Tubbercurry</v>
      </c>
      <c r="E2756" s="4">
        <v>31049</v>
      </c>
      <c r="F2756" s="5">
        <v>279</v>
      </c>
      <c r="G2756" t="b">
        <f>COUNTIF(B:B,B2756)&gt;1</f>
        <v>0</v>
      </c>
      <c r="H2756" s="43" t="s">
        <v>981</v>
      </c>
      <c r="I2756" s="43" t="b">
        <f>COUNTIF(E:E,E2756)&gt;1</f>
        <v>0</v>
      </c>
    </row>
    <row r="2757" spans="1:9" x14ac:dyDescent="0.2">
      <c r="A2757" s="2" t="s">
        <v>10</v>
      </c>
      <c r="B2757" s="3" t="s">
        <v>2746</v>
      </c>
      <c r="C2757" s="4" t="s">
        <v>2710</v>
      </c>
      <c r="D2757" s="4" t="str">
        <f>VLOOKUP(B2757,'local electoral areas'!BE:BF,2,FALSE)</f>
        <v>Ballymote – Tubbercurry</v>
      </c>
      <c r="E2757" s="4">
        <v>31050</v>
      </c>
      <c r="F2757" s="5">
        <v>420</v>
      </c>
      <c r="G2757" t="b">
        <f>COUNTIF(B:B,B2757)&gt;1</f>
        <v>0</v>
      </c>
      <c r="H2757" s="43" t="s">
        <v>981</v>
      </c>
      <c r="I2757" s="43" t="b">
        <f>COUNTIF(E:E,E2757)&gt;1</f>
        <v>0</v>
      </c>
    </row>
    <row r="2758" spans="1:9" x14ac:dyDescent="0.2">
      <c r="A2758" s="2" t="s">
        <v>10</v>
      </c>
      <c r="B2758" s="3" t="s">
        <v>2747</v>
      </c>
      <c r="C2758" s="4" t="s">
        <v>2710</v>
      </c>
      <c r="D2758" s="4" t="str">
        <f>VLOOKUP(B2758,'local electoral areas'!BE:BF,2,FALSE)</f>
        <v>Ballymote – Tubbercurry</v>
      </c>
      <c r="E2758" s="4">
        <v>31008</v>
      </c>
      <c r="F2758" s="5">
        <v>542</v>
      </c>
      <c r="G2758" t="b">
        <f>COUNTIF(B:B,B2758)&gt;1</f>
        <v>0</v>
      </c>
      <c r="H2758" s="43" t="s">
        <v>981</v>
      </c>
      <c r="I2758" s="43" t="b">
        <f>COUNTIF(E:E,E2758)&gt;1</f>
        <v>0</v>
      </c>
    </row>
    <row r="2759" spans="1:9" x14ac:dyDescent="0.2">
      <c r="A2759" s="2" t="s">
        <v>10</v>
      </c>
      <c r="B2759" s="3" t="s">
        <v>2748</v>
      </c>
      <c r="C2759" s="4" t="s">
        <v>2710</v>
      </c>
      <c r="D2759" s="4" t="str">
        <f>VLOOKUP(B2759,'local electoral areas'!BE:BF,2,FALSE)</f>
        <v>Ballymote – Tubbercurry</v>
      </c>
      <c r="E2759" s="4">
        <v>31024</v>
      </c>
      <c r="F2759" s="5">
        <v>631</v>
      </c>
      <c r="G2759" t="b">
        <f>COUNTIF(B:B,B2759)&gt;1</f>
        <v>0</v>
      </c>
      <c r="H2759" s="43" t="s">
        <v>981</v>
      </c>
      <c r="I2759" s="43" t="b">
        <f>COUNTIF(E:E,E2759)&gt;1</f>
        <v>0</v>
      </c>
    </row>
    <row r="2760" spans="1:9" x14ac:dyDescent="0.2">
      <c r="A2760" s="2" t="s">
        <v>10</v>
      </c>
      <c r="B2760" s="3" t="s">
        <v>2749</v>
      </c>
      <c r="C2760" s="4" t="s">
        <v>2710</v>
      </c>
      <c r="D2760" s="4" t="str">
        <f>VLOOKUP(B2760,'local electoral areas'!BE:BF,2,FALSE)</f>
        <v>Ballymote – Tubbercurry</v>
      </c>
      <c r="E2760" s="4">
        <v>31025</v>
      </c>
      <c r="F2760" s="5">
        <v>661</v>
      </c>
      <c r="G2760" t="b">
        <f>COUNTIF(B:B,B2760)&gt;1</f>
        <v>0</v>
      </c>
      <c r="H2760" s="43" t="s">
        <v>981</v>
      </c>
      <c r="I2760" s="43" t="b">
        <f>COUNTIF(E:E,E2760)&gt;1</f>
        <v>0</v>
      </c>
    </row>
    <row r="2761" spans="1:9" x14ac:dyDescent="0.2">
      <c r="A2761" s="2" t="s">
        <v>10</v>
      </c>
      <c r="B2761" s="3" t="s">
        <v>1943</v>
      </c>
      <c r="C2761" s="4" t="s">
        <v>2710</v>
      </c>
      <c r="D2761" s="4" t="str">
        <f>VLOOKUP(B2761,'local electoral areas'!BE:BF,2,FALSE)</f>
        <v>Sligo – Drumcliff</v>
      </c>
      <c r="E2761" s="4">
        <v>31051</v>
      </c>
      <c r="F2761" s="5">
        <v>264</v>
      </c>
      <c r="G2761" t="b">
        <f>COUNTIF(B:B,B2761)&gt;1</f>
        <v>1</v>
      </c>
      <c r="H2761" s="43" t="s">
        <v>981</v>
      </c>
      <c r="I2761" s="43" t="b">
        <f>COUNTIF(E:E,E2761)&gt;1</f>
        <v>0</v>
      </c>
    </row>
    <row r="2762" spans="1:9" x14ac:dyDescent="0.2">
      <c r="A2762" s="2" t="s">
        <v>10</v>
      </c>
      <c r="B2762" s="3" t="s">
        <v>2750</v>
      </c>
      <c r="C2762" s="4" t="s">
        <v>2710</v>
      </c>
      <c r="D2762" s="4" t="str">
        <f>VLOOKUP(B2762,'local electoral areas'!BE:BF,2,FALSE)</f>
        <v>Ballymote – Tubbercurry</v>
      </c>
      <c r="E2762" s="4">
        <v>31074</v>
      </c>
      <c r="F2762" s="5">
        <v>226</v>
      </c>
      <c r="G2762" t="b">
        <f>COUNTIF(B:B,B2762)&gt;1</f>
        <v>0</v>
      </c>
      <c r="H2762" s="43" t="s">
        <v>981</v>
      </c>
      <c r="I2762" s="43" t="b">
        <f>COUNTIF(E:E,E2762)&gt;1</f>
        <v>0</v>
      </c>
    </row>
    <row r="2763" spans="1:9" x14ac:dyDescent="0.2">
      <c r="A2763" s="2" t="s">
        <v>10</v>
      </c>
      <c r="B2763" s="3" t="s">
        <v>2751</v>
      </c>
      <c r="C2763" s="4" t="s">
        <v>2710</v>
      </c>
      <c r="D2763" s="4" t="str">
        <f>VLOOKUP(B2763,'local electoral areas'!BE:BF,2,FALSE)</f>
        <v>Ballymote – Tubbercurry</v>
      </c>
      <c r="E2763" s="4">
        <v>31009</v>
      </c>
      <c r="F2763" s="5">
        <v>543</v>
      </c>
      <c r="G2763" t="b">
        <f>COUNTIF(B:B,B2763)&gt;1</f>
        <v>0</v>
      </c>
      <c r="H2763" s="43" t="s">
        <v>981</v>
      </c>
      <c r="I2763" s="43" t="b">
        <f>COUNTIF(E:E,E2763)&gt;1</f>
        <v>0</v>
      </c>
    </row>
    <row r="2764" spans="1:9" x14ac:dyDescent="0.2">
      <c r="A2764" s="2" t="s">
        <v>10</v>
      </c>
      <c r="B2764" s="3" t="s">
        <v>2055</v>
      </c>
      <c r="C2764" s="4" t="s">
        <v>2710</v>
      </c>
      <c r="D2764" s="4" t="str">
        <f>VLOOKUP(B2764,'local electoral areas'!BE:BF,2,FALSE)</f>
        <v>Ballymote – Tubbercurry</v>
      </c>
      <c r="E2764" s="4">
        <v>31026</v>
      </c>
      <c r="F2764" s="5">
        <v>1763</v>
      </c>
      <c r="G2764" t="b">
        <f>COUNTIF(B:B,B2764)&gt;1</f>
        <v>1</v>
      </c>
      <c r="H2764" s="43" t="s">
        <v>981</v>
      </c>
      <c r="I2764" s="43" t="b">
        <f>COUNTIF(E:E,E2764)&gt;1</f>
        <v>0</v>
      </c>
    </row>
    <row r="2765" spans="1:9" x14ac:dyDescent="0.2">
      <c r="A2765" s="2" t="s">
        <v>10</v>
      </c>
      <c r="B2765" s="3" t="s">
        <v>2752</v>
      </c>
      <c r="C2765" s="4" t="s">
        <v>2710</v>
      </c>
      <c r="D2765" s="4" t="str">
        <f>VLOOKUP(B2765,'local electoral areas'!BE:BF,2,FALSE)</f>
        <v>Ballymote – Tubbercurry</v>
      </c>
      <c r="E2765" s="4">
        <v>31010</v>
      </c>
      <c r="F2765" s="5">
        <v>273</v>
      </c>
      <c r="G2765" t="b">
        <f>COUNTIF(B:B,B2765)&gt;1</f>
        <v>0</v>
      </c>
      <c r="H2765" s="43" t="s">
        <v>981</v>
      </c>
      <c r="I2765" s="43" t="b">
        <f>COUNTIF(E:E,E2765)&gt;1</f>
        <v>0</v>
      </c>
    </row>
    <row r="2766" spans="1:9" x14ac:dyDescent="0.2">
      <c r="A2766" s="2" t="s">
        <v>10</v>
      </c>
      <c r="B2766" s="3" t="s">
        <v>2753</v>
      </c>
      <c r="C2766" s="4" t="s">
        <v>2710</v>
      </c>
      <c r="D2766" s="4" t="str">
        <f>VLOOKUP(B2766,'local electoral areas'!BE:BF,2,FALSE)</f>
        <v>Ballymote – Tubbercurry</v>
      </c>
      <c r="E2766" s="4">
        <v>31011</v>
      </c>
      <c r="F2766" s="5">
        <v>450</v>
      </c>
      <c r="G2766" t="b">
        <f>COUNTIF(B:B,B2766)&gt;1</f>
        <v>0</v>
      </c>
      <c r="H2766" s="43" t="s">
        <v>981</v>
      </c>
      <c r="I2766" s="43" t="b">
        <f>COUNTIF(E:E,E2766)&gt;1</f>
        <v>0</v>
      </c>
    </row>
    <row r="2767" spans="1:9" x14ac:dyDescent="0.2">
      <c r="A2767" s="2" t="s">
        <v>10</v>
      </c>
      <c r="B2767" s="3" t="s">
        <v>2754</v>
      </c>
      <c r="C2767" s="4" t="s">
        <v>2710</v>
      </c>
      <c r="D2767" s="4" t="str">
        <f>VLOOKUP(B2767,'local electoral areas'!BE:BF,2,FALSE)</f>
        <v>Sligo – Drumcliff</v>
      </c>
      <c r="E2767" s="4">
        <v>31052</v>
      </c>
      <c r="F2767" s="5">
        <v>2336</v>
      </c>
      <c r="G2767" t="b">
        <f>COUNTIF(B:B,B2767)&gt;1</f>
        <v>0</v>
      </c>
      <c r="H2767" s="43" t="s">
        <v>981</v>
      </c>
      <c r="I2767" s="43" t="b">
        <f>COUNTIF(E:E,E2767)&gt;1</f>
        <v>0</v>
      </c>
    </row>
    <row r="2768" spans="1:9" x14ac:dyDescent="0.2">
      <c r="A2768" s="2" t="s">
        <v>10</v>
      </c>
      <c r="B2768" s="3" t="s">
        <v>2755</v>
      </c>
      <c r="C2768" s="4" t="s">
        <v>2710</v>
      </c>
      <c r="D2768" s="4" t="str">
        <f>VLOOKUP(B2768,'local electoral areas'!BE:BF,2,FALSE)</f>
        <v>Ballymote – Tubbercurry</v>
      </c>
      <c r="E2768" s="4">
        <v>31075</v>
      </c>
      <c r="F2768" s="5">
        <v>223</v>
      </c>
      <c r="G2768" t="b">
        <f>COUNTIF(B:B,B2768)&gt;1</f>
        <v>0</v>
      </c>
      <c r="H2768" s="43" t="s">
        <v>981</v>
      </c>
      <c r="I2768" s="43" t="b">
        <f>COUNTIF(E:E,E2768)&gt;1</f>
        <v>0</v>
      </c>
    </row>
    <row r="2769" spans="1:9" x14ac:dyDescent="0.2">
      <c r="A2769" s="2" t="s">
        <v>10</v>
      </c>
      <c r="B2769" s="3" t="s">
        <v>2756</v>
      </c>
      <c r="C2769" s="4" t="s">
        <v>2710</v>
      </c>
      <c r="D2769" s="4" t="str">
        <f>VLOOKUP(B2769,'local electoral areas'!BE:BF,2,FALSE)</f>
        <v>Ballymote – Tubbercurry</v>
      </c>
      <c r="E2769" s="4">
        <v>31012</v>
      </c>
      <c r="F2769" s="5">
        <v>352</v>
      </c>
      <c r="G2769" t="b">
        <f>COUNTIF(B:B,B2769)&gt;1</f>
        <v>0</v>
      </c>
      <c r="H2769" s="43" t="s">
        <v>981</v>
      </c>
      <c r="I2769" s="43" t="b">
        <f>COUNTIF(E:E,E2769)&gt;1</f>
        <v>0</v>
      </c>
    </row>
    <row r="2770" spans="1:9" x14ac:dyDescent="0.2">
      <c r="A2770" s="2" t="s">
        <v>10</v>
      </c>
      <c r="B2770" s="3" t="s">
        <v>2757</v>
      </c>
      <c r="C2770" s="4" t="s">
        <v>2710</v>
      </c>
      <c r="D2770" s="4" t="str">
        <f>VLOOKUP(B2770,'local electoral areas'!BE:BF,2,FALSE)</f>
        <v>Ballymote – Tubbercurry</v>
      </c>
      <c r="E2770" s="4">
        <v>31013</v>
      </c>
      <c r="F2770" s="5">
        <v>300</v>
      </c>
      <c r="G2770" t="b">
        <f>COUNTIF(B:B,B2770)&gt;1</f>
        <v>0</v>
      </c>
      <c r="H2770" s="43" t="s">
        <v>981</v>
      </c>
      <c r="I2770" s="43" t="b">
        <f>COUNTIF(E:E,E2770)&gt;1</f>
        <v>0</v>
      </c>
    </row>
    <row r="2771" spans="1:9" x14ac:dyDescent="0.2">
      <c r="A2771" s="2" t="s">
        <v>10</v>
      </c>
      <c r="B2771" s="3" t="s">
        <v>2758</v>
      </c>
      <c r="C2771" s="4" t="s">
        <v>2710</v>
      </c>
      <c r="D2771" s="4" t="str">
        <f>VLOOKUP(B2771,'local electoral areas'!BE:BF,2,FALSE)</f>
        <v>Ballymote – Tubbercurry</v>
      </c>
      <c r="E2771" s="4">
        <v>31076</v>
      </c>
      <c r="F2771" s="5">
        <v>227</v>
      </c>
      <c r="G2771" t="b">
        <f>COUNTIF(B:B,B2771)&gt;1</f>
        <v>0</v>
      </c>
      <c r="H2771" s="43" t="s">
        <v>981</v>
      </c>
      <c r="I2771" s="43" t="b">
        <f>COUNTIF(E:E,E2771)&gt;1</f>
        <v>0</v>
      </c>
    </row>
    <row r="2772" spans="1:9" x14ac:dyDescent="0.2">
      <c r="A2772" s="2" t="s">
        <v>10</v>
      </c>
      <c r="B2772" s="3" t="s">
        <v>2759</v>
      </c>
      <c r="C2772" s="4" t="s">
        <v>2710</v>
      </c>
      <c r="D2772" s="4" t="str">
        <f>VLOOKUP(B2772,'local electoral areas'!BE:BF,2,FALSE)</f>
        <v>Sligo – Strandhill</v>
      </c>
      <c r="E2772" s="4">
        <v>31053</v>
      </c>
      <c r="F2772" s="5">
        <v>4096</v>
      </c>
      <c r="G2772" t="b">
        <f>COUNTIF(B:B,B2772)&gt;1</f>
        <v>0</v>
      </c>
      <c r="H2772" s="43" t="s">
        <v>981</v>
      </c>
      <c r="I2772" s="43" t="b">
        <f>COUNTIF(E:E,E2772)&gt;1</f>
        <v>0</v>
      </c>
    </row>
    <row r="2773" spans="1:9" x14ac:dyDescent="0.2">
      <c r="A2773" s="2" t="s">
        <v>10</v>
      </c>
      <c r="B2773" s="3" t="s">
        <v>2760</v>
      </c>
      <c r="C2773" s="4" t="s">
        <v>2710</v>
      </c>
      <c r="D2773" s="4" t="str">
        <f>VLOOKUP(B2773,'local electoral areas'!BE:BF,2,FALSE)</f>
        <v>Ballymote – Tubbercurry</v>
      </c>
      <c r="E2773" s="4">
        <v>31054</v>
      </c>
      <c r="F2773" s="5">
        <v>510</v>
      </c>
      <c r="G2773" t="b">
        <f>COUNTIF(B:B,B2773)&gt;1</f>
        <v>0</v>
      </c>
      <c r="H2773" s="43" t="s">
        <v>981</v>
      </c>
      <c r="I2773" s="43" t="b">
        <f>COUNTIF(E:E,E2773)&gt;1</f>
        <v>0</v>
      </c>
    </row>
    <row r="2774" spans="1:9" x14ac:dyDescent="0.2">
      <c r="A2774" s="2" t="s">
        <v>10</v>
      </c>
      <c r="B2774" s="3" t="s">
        <v>727</v>
      </c>
      <c r="C2774" s="4" t="s">
        <v>2710</v>
      </c>
      <c r="D2774" s="4" t="str">
        <f>VLOOKUP(B2774,'local electoral areas'!BE:BF,2,FALSE)</f>
        <v>Ballymote – Tubbercurry</v>
      </c>
      <c r="E2774" s="4">
        <v>31077</v>
      </c>
      <c r="F2774" s="5">
        <v>394</v>
      </c>
      <c r="G2774" t="b">
        <f>COUNTIF(B:B,B2774)&gt;1</f>
        <v>1</v>
      </c>
      <c r="H2774" s="43" t="s">
        <v>981</v>
      </c>
      <c r="I2774" s="43" t="b">
        <f>COUNTIF(E:E,E2774)&gt;1</f>
        <v>0</v>
      </c>
    </row>
    <row r="2775" spans="1:9" x14ac:dyDescent="0.2">
      <c r="A2775" s="2" t="s">
        <v>10</v>
      </c>
      <c r="B2775" s="3" t="s">
        <v>2761</v>
      </c>
      <c r="C2775" s="4" t="s">
        <v>2710</v>
      </c>
      <c r="D2775" s="4" t="str">
        <f>VLOOKUP(B2775,'local electoral areas'!BE:BF,2,FALSE)</f>
        <v>Ballymote – Tubbercurry</v>
      </c>
      <c r="E2775" s="4">
        <v>31055</v>
      </c>
      <c r="F2775" s="5">
        <v>400</v>
      </c>
      <c r="G2775" t="b">
        <f>COUNTIF(B:B,B2775)&gt;1</f>
        <v>0</v>
      </c>
      <c r="H2775" s="43" t="s">
        <v>981</v>
      </c>
      <c r="I2775" s="43" t="b">
        <f>COUNTIF(E:E,E2775)&gt;1</f>
        <v>0</v>
      </c>
    </row>
    <row r="2776" spans="1:9" x14ac:dyDescent="0.2">
      <c r="A2776" s="2" t="s">
        <v>10</v>
      </c>
      <c r="B2776" s="3" t="s">
        <v>2762</v>
      </c>
      <c r="C2776" s="4" t="s">
        <v>2710</v>
      </c>
      <c r="D2776" s="4" t="str">
        <f>VLOOKUP(B2776,'local electoral areas'!BE:BF,2,FALSE)</f>
        <v>Sligo – Drumcliff</v>
      </c>
      <c r="E2776" s="4">
        <v>31056</v>
      </c>
      <c r="F2776" s="5">
        <v>880</v>
      </c>
      <c r="G2776" t="b">
        <f>COUNTIF(B:B,B2776)&gt;1</f>
        <v>0</v>
      </c>
      <c r="H2776" s="43" t="s">
        <v>981</v>
      </c>
      <c r="I2776" s="43" t="b">
        <f>COUNTIF(E:E,E2776)&gt;1</f>
        <v>0</v>
      </c>
    </row>
    <row r="2777" spans="1:9" x14ac:dyDescent="0.2">
      <c r="A2777" s="2" t="s">
        <v>10</v>
      </c>
      <c r="B2777" s="3" t="s">
        <v>2763</v>
      </c>
      <c r="C2777" s="4" t="s">
        <v>2710</v>
      </c>
      <c r="D2777" s="4" t="str">
        <f>VLOOKUP(B2777,'local electoral areas'!BE:BF,2,FALSE)</f>
        <v>Sligo – Drumcliff</v>
      </c>
      <c r="E2777" s="4">
        <v>31057</v>
      </c>
      <c r="F2777" s="5">
        <v>1530</v>
      </c>
      <c r="G2777" t="b">
        <f>COUNTIF(B:B,B2777)&gt;1</f>
        <v>0</v>
      </c>
      <c r="H2777" s="43" t="s">
        <v>981</v>
      </c>
      <c r="I2777" s="43" t="b">
        <f>COUNTIF(E:E,E2777)&gt;1</f>
        <v>0</v>
      </c>
    </row>
    <row r="2778" spans="1:9" x14ac:dyDescent="0.2">
      <c r="A2778" s="2" t="s">
        <v>10</v>
      </c>
      <c r="B2778" s="3" t="s">
        <v>2764</v>
      </c>
      <c r="C2778" s="4" t="s">
        <v>2710</v>
      </c>
      <c r="D2778" s="4" t="str">
        <f>VLOOKUP(B2778,'local electoral areas'!BE:BF,2,FALSE)</f>
        <v>Sligo – Drumcliff</v>
      </c>
      <c r="E2778" s="4">
        <v>31058</v>
      </c>
      <c r="F2778" s="5">
        <v>626</v>
      </c>
      <c r="G2778" t="b">
        <f>COUNTIF(B:B,B2778)&gt;1</f>
        <v>0</v>
      </c>
      <c r="H2778" s="43" t="s">
        <v>981</v>
      </c>
      <c r="I2778" s="43" t="b">
        <f>COUNTIF(E:E,E2778)&gt;1</f>
        <v>0</v>
      </c>
    </row>
    <row r="2779" spans="1:9" x14ac:dyDescent="0.2">
      <c r="A2779" s="2" t="s">
        <v>10</v>
      </c>
      <c r="B2779" s="3" t="s">
        <v>2765</v>
      </c>
      <c r="C2779" s="4" t="s">
        <v>2710</v>
      </c>
      <c r="D2779" s="4" t="s">
        <v>2723</v>
      </c>
      <c r="E2779" s="4" t="s">
        <v>2766</v>
      </c>
      <c r="F2779" s="5">
        <v>376</v>
      </c>
      <c r="G2779" t="b">
        <f>COUNTIF(B:B,B2779)&gt;1</f>
        <v>0</v>
      </c>
      <c r="H2779" s="43" t="s">
        <v>981</v>
      </c>
      <c r="I2779" s="43" t="b">
        <f>COUNTIF(E:E,E2779)&gt;1</f>
        <v>0</v>
      </c>
    </row>
    <row r="2780" spans="1:9" x14ac:dyDescent="0.2">
      <c r="A2780" s="2" t="s">
        <v>10</v>
      </c>
      <c r="B2780" s="3" t="s">
        <v>2767</v>
      </c>
      <c r="C2780" s="4" t="s">
        <v>2710</v>
      </c>
      <c r="D2780" s="4" t="str">
        <f>VLOOKUP(B2780,'local electoral areas'!BE:BF,2,FALSE)</f>
        <v>Ballymote – Tubbercurry</v>
      </c>
      <c r="E2780" s="4">
        <v>31079</v>
      </c>
      <c r="F2780" s="5">
        <v>101</v>
      </c>
      <c r="G2780" t="b">
        <f>COUNTIF(B:B,B2780)&gt;1</f>
        <v>0</v>
      </c>
      <c r="H2780" s="43" t="s">
        <v>981</v>
      </c>
      <c r="I2780" s="43" t="b">
        <f>COUNTIF(E:E,E2780)&gt;1</f>
        <v>0</v>
      </c>
    </row>
    <row r="2781" spans="1:9" x14ac:dyDescent="0.2">
      <c r="A2781" s="2" t="s">
        <v>10</v>
      </c>
      <c r="B2781" s="3" t="s">
        <v>2768</v>
      </c>
      <c r="C2781" s="4" t="s">
        <v>2710</v>
      </c>
      <c r="D2781" s="4" t="str">
        <f>VLOOKUP(B2781,'local electoral areas'!BE:BF,2,FALSE)</f>
        <v>Ballymote – Tubbercurry</v>
      </c>
      <c r="E2781" s="4">
        <v>31028</v>
      </c>
      <c r="F2781" s="5">
        <v>603</v>
      </c>
      <c r="G2781" t="b">
        <f>COUNTIF(B:B,B2781)&gt;1</f>
        <v>0</v>
      </c>
      <c r="H2781" s="43" t="s">
        <v>981</v>
      </c>
      <c r="I2781" s="43" t="b">
        <f>COUNTIF(E:E,E2781)&gt;1</f>
        <v>0</v>
      </c>
    </row>
    <row r="2782" spans="1:9" x14ac:dyDescent="0.2">
      <c r="A2782" s="2" t="s">
        <v>10</v>
      </c>
      <c r="B2782" s="3" t="s">
        <v>69</v>
      </c>
      <c r="C2782" s="4" t="s">
        <v>2710</v>
      </c>
      <c r="D2782" s="4" t="str">
        <f>VLOOKUP(B2782,'local electoral areas'!BE:BF,2,FALSE)</f>
        <v>Ballymote – Tubbercurry</v>
      </c>
      <c r="E2782" s="4">
        <v>31059</v>
      </c>
      <c r="F2782" s="5">
        <v>752</v>
      </c>
      <c r="G2782" t="b">
        <f>COUNTIF(B:B,B2782)&gt;1</f>
        <v>1</v>
      </c>
      <c r="H2782" s="43" t="s">
        <v>981</v>
      </c>
      <c r="I2782" s="43" t="b">
        <f>COUNTIF(E:E,E2782)&gt;1</f>
        <v>0</v>
      </c>
    </row>
    <row r="2783" spans="1:9" x14ac:dyDescent="0.2">
      <c r="A2783" s="2" t="s">
        <v>10</v>
      </c>
      <c r="B2783" s="3" t="s">
        <v>2769</v>
      </c>
      <c r="C2783" s="4" t="s">
        <v>2710</v>
      </c>
      <c r="D2783" s="4" t="str">
        <f>VLOOKUP(B2783,'local electoral areas'!BE:BF,2,FALSE)</f>
        <v>Sligo – Drumcliff</v>
      </c>
      <c r="E2783" s="4">
        <v>31060</v>
      </c>
      <c r="F2783" s="5">
        <v>192</v>
      </c>
      <c r="G2783" t="b">
        <f>COUNTIF(B:B,B2783)&gt;1</f>
        <v>0</v>
      </c>
      <c r="H2783" s="43" t="s">
        <v>981</v>
      </c>
      <c r="I2783" s="43" t="b">
        <f>COUNTIF(E:E,E2783)&gt;1</f>
        <v>0</v>
      </c>
    </row>
    <row r="2784" spans="1:9" x14ac:dyDescent="0.2">
      <c r="A2784" s="2" t="s">
        <v>10</v>
      </c>
      <c r="B2784" s="3" t="s">
        <v>2770</v>
      </c>
      <c r="C2784" s="4" t="s">
        <v>2710</v>
      </c>
      <c r="D2784" s="4" t="str">
        <f>VLOOKUP(B2784,'local electoral areas'!BE:BF,2,FALSE)</f>
        <v>Sligo – Drumcliff</v>
      </c>
      <c r="E2784" s="4">
        <v>31061</v>
      </c>
      <c r="F2784" s="5">
        <v>233</v>
      </c>
      <c r="G2784" t="b">
        <f>COUNTIF(B:B,B2784)&gt;1</f>
        <v>0</v>
      </c>
      <c r="H2784" s="43" t="s">
        <v>981</v>
      </c>
      <c r="I2784" s="43" t="b">
        <f>COUNTIF(E:E,E2784)&gt;1</f>
        <v>0</v>
      </c>
    </row>
    <row r="2785" spans="1:9" x14ac:dyDescent="0.2">
      <c r="A2785" s="2" t="s">
        <v>10</v>
      </c>
      <c r="B2785" s="3" t="s">
        <v>2771</v>
      </c>
      <c r="C2785" s="4" t="s">
        <v>2710</v>
      </c>
      <c r="D2785" s="4" t="str">
        <f>VLOOKUP(B2785,'local electoral areas'!BE:BF,2,FALSE)</f>
        <v>Ballymote – Tubbercurry</v>
      </c>
      <c r="E2785" s="4">
        <v>31014</v>
      </c>
      <c r="F2785" s="5">
        <v>134</v>
      </c>
      <c r="G2785" t="b">
        <f>COUNTIF(B:B,B2785)&gt;1</f>
        <v>0</v>
      </c>
      <c r="H2785" s="43" t="s">
        <v>981</v>
      </c>
      <c r="I2785" s="43" t="b">
        <f>COUNTIF(E:E,E2785)&gt;1</f>
        <v>0</v>
      </c>
    </row>
    <row r="2786" spans="1:9" x14ac:dyDescent="0.2">
      <c r="A2786" s="2" t="s">
        <v>10</v>
      </c>
      <c r="B2786" s="3" t="s">
        <v>2449</v>
      </c>
      <c r="C2786" s="4" t="s">
        <v>2710</v>
      </c>
      <c r="D2786" s="4" t="str">
        <f>VLOOKUP(B2786,'local electoral areas'!BE:BF,2,FALSE)</f>
        <v>Ballymote – Tubbercurry</v>
      </c>
      <c r="E2786" s="4">
        <v>31029</v>
      </c>
      <c r="F2786" s="5">
        <v>179</v>
      </c>
      <c r="G2786" t="b">
        <f>COUNTIF(B:B,B2786)&gt;1</f>
        <v>1</v>
      </c>
      <c r="H2786" s="43" t="s">
        <v>981</v>
      </c>
      <c r="I2786" s="43" t="b">
        <f>COUNTIF(E:E,E2786)&gt;1</f>
        <v>0</v>
      </c>
    </row>
    <row r="2787" spans="1:9" x14ac:dyDescent="0.2">
      <c r="A2787" s="2" t="s">
        <v>10</v>
      </c>
      <c r="B2787" s="3" t="s">
        <v>2772</v>
      </c>
      <c r="C2787" s="4" t="s">
        <v>2710</v>
      </c>
      <c r="D2787" s="4" t="str">
        <f>VLOOKUP(B2787,'local electoral areas'!BE:BF,2,FALSE)</f>
        <v>Sligo – Strandhill</v>
      </c>
      <c r="E2787" s="4">
        <v>31001</v>
      </c>
      <c r="F2787" s="5">
        <v>4705</v>
      </c>
      <c r="G2787" t="b">
        <f>COUNTIF(B:B,B2787)&gt;1</f>
        <v>0</v>
      </c>
      <c r="H2787" s="43" t="s">
        <v>981</v>
      </c>
      <c r="I2787" s="43" t="b">
        <f>COUNTIF(E:E,E2787)&gt;1</f>
        <v>0</v>
      </c>
    </row>
    <row r="2788" spans="1:9" x14ac:dyDescent="0.2">
      <c r="A2788" s="2" t="s">
        <v>10</v>
      </c>
      <c r="B2788" s="3" t="s">
        <v>2773</v>
      </c>
      <c r="C2788" s="4" t="s">
        <v>2710</v>
      </c>
      <c r="D2788" s="4" t="str">
        <f>VLOOKUP(B2788,'local electoral areas'!BE:BF,2,FALSE)</f>
        <v>Sligo – Strandhill</v>
      </c>
      <c r="E2788" s="4">
        <v>31002</v>
      </c>
      <c r="F2788" s="5">
        <v>6024</v>
      </c>
      <c r="G2788" t="b">
        <f>COUNTIF(B:B,B2788)&gt;1</f>
        <v>0</v>
      </c>
      <c r="H2788" s="43" t="s">
        <v>981</v>
      </c>
      <c r="I2788" s="43" t="b">
        <f>COUNTIF(E:E,E2788)&gt;1</f>
        <v>0</v>
      </c>
    </row>
    <row r="2789" spans="1:9" x14ac:dyDescent="0.2">
      <c r="A2789" s="2" t="s">
        <v>10</v>
      </c>
      <c r="B2789" s="3" t="s">
        <v>2774</v>
      </c>
      <c r="C2789" s="4" t="s">
        <v>2710</v>
      </c>
      <c r="D2789" s="4" t="str">
        <f>VLOOKUP(B2789,'local electoral areas'!BE:BF,2,FALSE)</f>
        <v>Sligo – Strandhill</v>
      </c>
      <c r="E2789" s="4">
        <v>31003</v>
      </c>
      <c r="F2789" s="5">
        <v>7789</v>
      </c>
      <c r="G2789" t="b">
        <f>COUNTIF(B:B,B2789)&gt;1</f>
        <v>0</v>
      </c>
      <c r="H2789" s="43" t="s">
        <v>981</v>
      </c>
      <c r="I2789" s="43" t="b">
        <f>COUNTIF(E:E,E2789)&gt;1</f>
        <v>0</v>
      </c>
    </row>
    <row r="2790" spans="1:9" x14ac:dyDescent="0.2">
      <c r="A2790" s="2" t="s">
        <v>10</v>
      </c>
      <c r="B2790" s="3" t="s">
        <v>2775</v>
      </c>
      <c r="C2790" s="4" t="s">
        <v>2710</v>
      </c>
      <c r="D2790" s="4" t="str">
        <f>VLOOKUP(B2790,'local electoral areas'!BE:BF,2,FALSE)</f>
        <v>Ballymote – Tubbercurry</v>
      </c>
      <c r="E2790" s="4">
        <v>31080</v>
      </c>
      <c r="F2790" s="5">
        <v>261</v>
      </c>
      <c r="G2790" t="b">
        <f>COUNTIF(B:B,B2790)&gt;1</f>
        <v>1</v>
      </c>
      <c r="H2790" s="43" t="s">
        <v>981</v>
      </c>
      <c r="I2790" s="43" t="b">
        <f>COUNTIF(E:E,E2790)&gt;1</f>
        <v>0</v>
      </c>
    </row>
    <row r="2791" spans="1:9" x14ac:dyDescent="0.2">
      <c r="A2791" s="2" t="s">
        <v>10</v>
      </c>
      <c r="B2791" s="3" t="s">
        <v>2776</v>
      </c>
      <c r="C2791" s="4" t="s">
        <v>2710</v>
      </c>
      <c r="D2791" s="4" t="str">
        <f>VLOOKUP(B2791,'local electoral areas'!BE:BF,2,FALSE)</f>
        <v>Ballymote – Tubbercurry</v>
      </c>
      <c r="E2791" s="4">
        <v>31081</v>
      </c>
      <c r="F2791" s="5">
        <v>396</v>
      </c>
      <c r="G2791" t="b">
        <f>COUNTIF(B:B,B2791)&gt;1</f>
        <v>0</v>
      </c>
      <c r="H2791" s="43" t="s">
        <v>981</v>
      </c>
      <c r="I2791" s="43" t="b">
        <f>COUNTIF(E:E,E2791)&gt;1</f>
        <v>0</v>
      </c>
    </row>
    <row r="2792" spans="1:9" x14ac:dyDescent="0.2">
      <c r="A2792" s="2" t="s">
        <v>10</v>
      </c>
      <c r="B2792" s="3" t="s">
        <v>2777</v>
      </c>
      <c r="C2792" s="4" t="s">
        <v>2710</v>
      </c>
      <c r="D2792" s="4" t="str">
        <f>VLOOKUP(B2792,'local electoral areas'!BE:BF,2,FALSE)</f>
        <v>Ballymote – Tubbercurry</v>
      </c>
      <c r="E2792" s="4">
        <v>31030</v>
      </c>
      <c r="F2792" s="5">
        <v>310</v>
      </c>
      <c r="G2792" t="b">
        <f>COUNTIF(B:B,B2792)&gt;1</f>
        <v>0</v>
      </c>
      <c r="H2792" s="43" t="s">
        <v>981</v>
      </c>
      <c r="I2792" s="43" t="b">
        <f>COUNTIF(E:E,E2792)&gt;1</f>
        <v>0</v>
      </c>
    </row>
    <row r="2793" spans="1:9" x14ac:dyDescent="0.2">
      <c r="A2793" s="2" t="s">
        <v>10</v>
      </c>
      <c r="B2793" s="3" t="s">
        <v>2778</v>
      </c>
      <c r="C2793" s="4" t="s">
        <v>2710</v>
      </c>
      <c r="D2793" s="4" t="s">
        <v>2723</v>
      </c>
      <c r="E2793" s="4" t="s">
        <v>2779</v>
      </c>
      <c r="F2793" s="5">
        <v>264</v>
      </c>
      <c r="G2793" t="b">
        <f>COUNTIF(B:B,B2793)&gt;1</f>
        <v>0</v>
      </c>
      <c r="H2793" s="43" t="s">
        <v>981</v>
      </c>
      <c r="I2793" s="43" t="b">
        <f>COUNTIF(E:E,E2793)&gt;1</f>
        <v>0</v>
      </c>
    </row>
    <row r="2794" spans="1:9" x14ac:dyDescent="0.2">
      <c r="A2794" s="2" t="s">
        <v>10</v>
      </c>
      <c r="B2794" s="3" t="s">
        <v>2780</v>
      </c>
      <c r="C2794" s="4" t="s">
        <v>2710</v>
      </c>
      <c r="D2794" s="4" t="str">
        <f>VLOOKUP(B2794,'local electoral areas'!BE:BF,2,FALSE)</f>
        <v>Ballymote – Tubbercurry</v>
      </c>
      <c r="E2794" s="4">
        <v>31015</v>
      </c>
      <c r="F2794" s="5">
        <v>239</v>
      </c>
      <c r="G2794" t="b">
        <f>COUNTIF(B:B,B2794)&gt;1</f>
        <v>0</v>
      </c>
      <c r="H2794" s="43" t="s">
        <v>981</v>
      </c>
      <c r="I2794" s="43" t="b">
        <f>COUNTIF(E:E,E2794)&gt;1</f>
        <v>0</v>
      </c>
    </row>
    <row r="2795" spans="1:9" x14ac:dyDescent="0.2">
      <c r="A2795" s="2" t="s">
        <v>10</v>
      </c>
      <c r="B2795" s="3" t="s">
        <v>2781</v>
      </c>
      <c r="C2795" s="4" t="s">
        <v>2710</v>
      </c>
      <c r="D2795" s="4" t="str">
        <f>VLOOKUP(B2795,'local electoral areas'!BE:BF,2,FALSE)</f>
        <v>Ballymote – Tubbercurry</v>
      </c>
      <c r="E2795" s="4">
        <v>31082</v>
      </c>
      <c r="F2795" s="5">
        <v>3092</v>
      </c>
      <c r="G2795" t="b">
        <f>COUNTIF(B:B,B2795)&gt;1</f>
        <v>0</v>
      </c>
      <c r="H2795" s="43" t="s">
        <v>981</v>
      </c>
      <c r="I2795" s="43" t="b">
        <f>COUNTIF(E:E,E2795)&gt;1</f>
        <v>0</v>
      </c>
    </row>
    <row r="2796" spans="1:9" x14ac:dyDescent="0.2">
      <c r="A2796" s="2" t="s">
        <v>10</v>
      </c>
      <c r="B2796" s="3" t="s">
        <v>2782</v>
      </c>
      <c r="C2796" s="4" t="s">
        <v>2710</v>
      </c>
      <c r="D2796" s="4" t="str">
        <f>VLOOKUP(B2796,'local electoral areas'!BE:BF,2,FALSE)</f>
        <v>Ballymote – Tubbercurry</v>
      </c>
      <c r="E2796" s="4">
        <v>31032</v>
      </c>
      <c r="F2796" s="5">
        <v>234</v>
      </c>
      <c r="G2796" t="b">
        <f>COUNTIF(B:B,B2796)&gt;1</f>
        <v>0</v>
      </c>
      <c r="H2796" s="43" t="s">
        <v>981</v>
      </c>
      <c r="I2796" s="43" t="b">
        <f>COUNTIF(E:E,E2796)&gt;1</f>
        <v>0</v>
      </c>
    </row>
    <row r="2797" spans="1:9" x14ac:dyDescent="0.2">
      <c r="A2797" s="2" t="s">
        <v>10</v>
      </c>
      <c r="B2797" s="3" t="s">
        <v>2783</v>
      </c>
      <c r="C2797" s="4" t="s">
        <v>2710</v>
      </c>
      <c r="D2797" s="4" t="str">
        <f>VLOOKUP(B2797,'local electoral areas'!BE:BF,2,FALSE)</f>
        <v>Ballymote – Tubbercurry</v>
      </c>
      <c r="E2797" s="4">
        <v>31033</v>
      </c>
      <c r="F2797" s="5">
        <v>304</v>
      </c>
      <c r="G2797" t="b">
        <f>COUNTIF(B:B,B2797)&gt;1</f>
        <v>0</v>
      </c>
      <c r="H2797" s="43" t="s">
        <v>981</v>
      </c>
      <c r="I2797" s="43" t="b">
        <f>COUNTIF(E:E,E2797)&gt;1</f>
        <v>0</v>
      </c>
    </row>
    <row r="2798" spans="1:9" x14ac:dyDescent="0.2">
      <c r="A2798" s="2" t="s">
        <v>10</v>
      </c>
      <c r="B2798" s="3" t="s">
        <v>2784</v>
      </c>
      <c r="C2798" s="4" t="s">
        <v>2710</v>
      </c>
      <c r="D2798" s="4" t="str">
        <f>VLOOKUP(B2798,'local electoral areas'!BE:BF,2,FALSE)</f>
        <v>Ballymote – Tubbercurry</v>
      </c>
      <c r="E2798" s="4">
        <v>31016</v>
      </c>
      <c r="F2798" s="5">
        <v>238</v>
      </c>
      <c r="G2798" t="b">
        <f>COUNTIF(B:B,B2798)&gt;1</f>
        <v>0</v>
      </c>
      <c r="H2798" s="43" t="s">
        <v>981</v>
      </c>
      <c r="I2798" s="43" t="b">
        <f>COUNTIF(E:E,E2798)&gt;1</f>
        <v>0</v>
      </c>
    </row>
    <row r="2799" spans="1:9" x14ac:dyDescent="0.2">
      <c r="A2799" s="2" t="s">
        <v>10</v>
      </c>
      <c r="B2799" s="3" t="s">
        <v>2785</v>
      </c>
      <c r="C2799" s="4" t="s">
        <v>2786</v>
      </c>
      <c r="D2799" s="4" t="str">
        <f>VLOOKUP(B2799,'local electoral areas'!BI:BJ,2,FALSE)</f>
        <v>Newport</v>
      </c>
      <c r="E2799" s="4">
        <v>22031</v>
      </c>
      <c r="F2799" s="5">
        <v>743</v>
      </c>
      <c r="G2799" t="b">
        <f>COUNTIF(B:B,B2799)&gt;1</f>
        <v>0</v>
      </c>
      <c r="H2799" s="43" t="s">
        <v>1976</v>
      </c>
      <c r="I2799" s="43" t="b">
        <f>COUNTIF(E:E,E2799)&gt;1</f>
        <v>0</v>
      </c>
    </row>
    <row r="2800" spans="1:9" x14ac:dyDescent="0.2">
      <c r="A2800" s="2" t="s">
        <v>10</v>
      </c>
      <c r="B2800" s="3" t="s">
        <v>2787</v>
      </c>
      <c r="C2800" s="4" t="s">
        <v>2786</v>
      </c>
      <c r="D2800" s="4" t="str">
        <f>VLOOKUP(B2800,'local electoral areas'!BI:BJ,2,FALSE)</f>
        <v>Newport</v>
      </c>
      <c r="E2800" s="4">
        <v>22038</v>
      </c>
      <c r="F2800" s="5">
        <v>744</v>
      </c>
      <c r="G2800" t="b">
        <f>COUNTIF(B:B,B2800)&gt;1</f>
        <v>0</v>
      </c>
      <c r="H2800" s="43" t="s">
        <v>1976</v>
      </c>
      <c r="I2800" s="43" t="b">
        <f>COUNTIF(E:E,E2800)&gt;1</f>
        <v>0</v>
      </c>
    </row>
    <row r="2801" spans="1:9" x14ac:dyDescent="0.2">
      <c r="A2801" s="2" t="s">
        <v>10</v>
      </c>
      <c r="B2801" s="3" t="s">
        <v>2788</v>
      </c>
      <c r="C2801" s="4" t="s">
        <v>2786</v>
      </c>
      <c r="D2801" s="4" t="str">
        <f>VLOOKUP(B2801,'local electoral areas'!BI:BJ,2,FALSE)</f>
        <v>Newport</v>
      </c>
      <c r="E2801" s="4">
        <v>22049</v>
      </c>
      <c r="F2801" s="5">
        <v>3187</v>
      </c>
      <c r="G2801" t="b">
        <f>COUNTIF(B:B,B2801)&gt;1</f>
        <v>0</v>
      </c>
      <c r="H2801" s="43" t="s">
        <v>1976</v>
      </c>
      <c r="I2801" s="43" t="b">
        <f>COUNTIF(E:E,E2801)&gt;1</f>
        <v>0</v>
      </c>
    </row>
    <row r="2802" spans="1:9" x14ac:dyDescent="0.2">
      <c r="A2802" s="2" t="s">
        <v>10</v>
      </c>
      <c r="B2802" s="3" t="s">
        <v>1974</v>
      </c>
      <c r="C2802" s="4" t="s">
        <v>2786</v>
      </c>
      <c r="D2802" s="4" t="str">
        <f>VLOOKUP(B2802,'local electoral areas'!BI:BJ,2,FALSE)</f>
        <v>Newport</v>
      </c>
      <c r="E2802" s="4">
        <v>22024</v>
      </c>
      <c r="F2802" s="5">
        <v>619</v>
      </c>
      <c r="G2802" t="b">
        <f>COUNTIF(B:B,B2802)&gt;1</f>
        <v>1</v>
      </c>
      <c r="H2802" s="43" t="s">
        <v>2789</v>
      </c>
      <c r="I2802" s="43" t="b">
        <f>COUNTIF(E:E,E2802)&gt;1</f>
        <v>0</v>
      </c>
    </row>
    <row r="2803" spans="1:9" x14ac:dyDescent="0.2">
      <c r="A2803" s="2" t="s">
        <v>10</v>
      </c>
      <c r="B2803" s="3" t="s">
        <v>2790</v>
      </c>
      <c r="C2803" s="4" t="s">
        <v>2786</v>
      </c>
      <c r="D2803" s="4" t="str">
        <f>VLOOKUP(B2803,'local electoral areas'!BI:BJ,2,FALSE)</f>
        <v>Roscrea – Templemore</v>
      </c>
      <c r="E2803" s="4">
        <v>22025</v>
      </c>
      <c r="F2803" s="5">
        <v>339</v>
      </c>
      <c r="G2803" t="b">
        <f>COUNTIF(B:B,B2803)&gt;1</f>
        <v>0</v>
      </c>
      <c r="H2803" s="43" t="s">
        <v>2789</v>
      </c>
      <c r="I2803" s="43" t="b">
        <f>COUNTIF(E:E,E2803)&gt;1</f>
        <v>0</v>
      </c>
    </row>
    <row r="2804" spans="1:9" x14ac:dyDescent="0.2">
      <c r="A2804" s="2" t="s">
        <v>10</v>
      </c>
      <c r="B2804" s="3" t="s">
        <v>2791</v>
      </c>
      <c r="C2804" s="4" t="s">
        <v>2786</v>
      </c>
      <c r="D2804" s="4" t="str">
        <f>VLOOKUP(B2804,'local electoral areas'!BI:BJ,2,FALSE)</f>
        <v>Nenagh</v>
      </c>
      <c r="E2804" s="4">
        <v>22005</v>
      </c>
      <c r="F2804" s="5">
        <v>267</v>
      </c>
      <c r="G2804" t="b">
        <f>COUNTIF(B:B,B2804)&gt;1</f>
        <v>0</v>
      </c>
      <c r="H2804" s="43" t="s">
        <v>2789</v>
      </c>
      <c r="I2804" s="43" t="b">
        <f>COUNTIF(E:E,E2804)&gt;1</f>
        <v>0</v>
      </c>
    </row>
    <row r="2805" spans="1:9" x14ac:dyDescent="0.2">
      <c r="A2805" s="2" t="s">
        <v>10</v>
      </c>
      <c r="B2805" s="3" t="s">
        <v>2792</v>
      </c>
      <c r="C2805" s="4" t="s">
        <v>2786</v>
      </c>
      <c r="D2805" s="4" t="str">
        <f>VLOOKUP(B2805,'local electoral areas'!BI:BJ,2,FALSE)</f>
        <v>Carrick-on-Suir</v>
      </c>
      <c r="E2805" s="4">
        <v>23140</v>
      </c>
      <c r="F2805" s="5">
        <v>400</v>
      </c>
      <c r="G2805" t="b">
        <f>COUNTIF(B:B,B2805)&gt;1</f>
        <v>0</v>
      </c>
      <c r="H2805" s="43" t="s">
        <v>2789</v>
      </c>
      <c r="I2805" s="43" t="b">
        <f>COUNTIF(E:E,E2805)&gt;1</f>
        <v>0</v>
      </c>
    </row>
    <row r="2806" spans="1:9" x14ac:dyDescent="0.2">
      <c r="A2806" s="2" t="s">
        <v>10</v>
      </c>
      <c r="B2806" s="3" t="s">
        <v>2793</v>
      </c>
      <c r="C2806" s="4" t="s">
        <v>2786</v>
      </c>
      <c r="D2806" s="4" t="str">
        <f>VLOOKUP(B2806,'local electoral areas'!BI:BJ,2,FALSE)</f>
        <v>Nenagh</v>
      </c>
      <c r="E2806" s="4">
        <v>22026</v>
      </c>
      <c r="F2806" s="5">
        <v>624</v>
      </c>
      <c r="G2806" t="b">
        <f>COUNTIF(B:B,B2806)&gt;1</f>
        <v>0</v>
      </c>
      <c r="H2806" s="43" t="s">
        <v>2789</v>
      </c>
      <c r="I2806" s="43" t="b">
        <f>COUNTIF(E:E,E2806)&gt;1</f>
        <v>0</v>
      </c>
    </row>
    <row r="2807" spans="1:9" x14ac:dyDescent="0.2">
      <c r="A2807" s="2" t="s">
        <v>10</v>
      </c>
      <c r="B2807" s="3" t="s">
        <v>2794</v>
      </c>
      <c r="C2807" s="4" t="s">
        <v>2786</v>
      </c>
      <c r="D2807" s="4" t="str">
        <f>VLOOKUP(B2807,'local electoral areas'!BI:BJ,2,FALSE)</f>
        <v>Cahir</v>
      </c>
      <c r="E2807" s="4">
        <v>23117</v>
      </c>
      <c r="F2807" s="5">
        <v>1191</v>
      </c>
      <c r="G2807" t="b">
        <f>COUNTIF(B:B,B2807)&gt;1</f>
        <v>0</v>
      </c>
      <c r="H2807" s="43" t="s">
        <v>2789</v>
      </c>
      <c r="I2807" s="43" t="b">
        <f>COUNTIF(E:E,E2807)&gt;1</f>
        <v>0</v>
      </c>
    </row>
    <row r="2808" spans="1:9" x14ac:dyDescent="0.2">
      <c r="A2808" s="2" t="s">
        <v>10</v>
      </c>
      <c r="B2808" s="3" t="s">
        <v>2795</v>
      </c>
      <c r="C2808" s="4" t="s">
        <v>2786</v>
      </c>
      <c r="D2808" s="4" t="str">
        <f>VLOOKUP(B2808,'local electoral areas'!BI:BJ,2,FALSE)</f>
        <v>Cashel – Tipperary</v>
      </c>
      <c r="E2808" s="4">
        <v>23093</v>
      </c>
      <c r="F2808" s="5">
        <v>667</v>
      </c>
      <c r="G2808" t="b">
        <f>COUNTIF(B:B,B2808)&gt;1</f>
        <v>0</v>
      </c>
      <c r="H2808" s="43" t="s">
        <v>2789</v>
      </c>
      <c r="I2808" s="43" t="b">
        <f>COUNTIF(E:E,E2808)&gt;1</f>
        <v>0</v>
      </c>
    </row>
    <row r="2809" spans="1:9" x14ac:dyDescent="0.2">
      <c r="A2809" s="2" t="s">
        <v>10</v>
      </c>
      <c r="B2809" s="3" t="s">
        <v>2796</v>
      </c>
      <c r="C2809" s="4" t="s">
        <v>2786</v>
      </c>
      <c r="D2809" s="4" t="str">
        <f>VLOOKUP(B2809,'local electoral areas'!BI:BJ,2,FALSE)</f>
        <v>Carrick-on-Suir</v>
      </c>
      <c r="E2809" s="4">
        <v>23094</v>
      </c>
      <c r="F2809" s="5">
        <v>473</v>
      </c>
      <c r="G2809" t="b">
        <f>COUNTIF(B:B,B2809)&gt;1</f>
        <v>0</v>
      </c>
      <c r="H2809" s="43" t="s">
        <v>2789</v>
      </c>
      <c r="I2809" s="43" t="b">
        <f>COUNTIF(E:E,E2809)&gt;1</f>
        <v>0</v>
      </c>
    </row>
    <row r="2810" spans="1:9" x14ac:dyDescent="0.2">
      <c r="A2810" s="2" t="s">
        <v>10</v>
      </c>
      <c r="B2810" s="3" t="s">
        <v>2797</v>
      </c>
      <c r="C2810" s="4" t="s">
        <v>2786</v>
      </c>
      <c r="D2810" s="4" t="str">
        <f>VLOOKUP(B2810,'local electoral areas'!BI:BJ,2,FALSE)</f>
        <v>Newport</v>
      </c>
      <c r="E2810" s="4">
        <v>22027</v>
      </c>
      <c r="F2810" s="5">
        <v>3391</v>
      </c>
      <c r="G2810" t="b">
        <f>COUNTIF(B:B,B2810)&gt;1</f>
        <v>0</v>
      </c>
      <c r="H2810" s="43" t="s">
        <v>2789</v>
      </c>
      <c r="I2810" s="43" t="b">
        <f>COUNTIF(E:E,E2810)&gt;1</f>
        <v>0</v>
      </c>
    </row>
    <row r="2811" spans="1:9" x14ac:dyDescent="0.2">
      <c r="A2811" s="2" t="s">
        <v>10</v>
      </c>
      <c r="B2811" s="3" t="s">
        <v>1991</v>
      </c>
      <c r="C2811" s="4" t="s">
        <v>2786</v>
      </c>
      <c r="D2811" s="4" t="s">
        <v>2798</v>
      </c>
      <c r="E2811" s="4">
        <v>23141</v>
      </c>
      <c r="F2811" s="5">
        <v>746</v>
      </c>
      <c r="G2811" t="b">
        <f>COUNTIF(B:B,B2811)&gt;1</f>
        <v>1</v>
      </c>
      <c r="H2811" s="43" t="s">
        <v>2789</v>
      </c>
      <c r="I2811" s="43" t="b">
        <f>COUNTIF(E:E,E2811)&gt;1</f>
        <v>0</v>
      </c>
    </row>
    <row r="2812" spans="1:9" x14ac:dyDescent="0.2">
      <c r="A2812" s="2" t="s">
        <v>10</v>
      </c>
      <c r="B2812" s="3" t="s">
        <v>1991</v>
      </c>
      <c r="C2812" s="4" t="s">
        <v>2786</v>
      </c>
      <c r="D2812" s="4" t="s">
        <v>2799</v>
      </c>
      <c r="E2812" s="4">
        <v>22006</v>
      </c>
      <c r="F2812" s="5">
        <v>570</v>
      </c>
      <c r="G2812" t="b">
        <f>COUNTIF(B:B,B2812)&gt;1</f>
        <v>1</v>
      </c>
      <c r="H2812" s="43" t="s">
        <v>2789</v>
      </c>
      <c r="I2812" s="43" t="b">
        <f>COUNTIF(E:E,E2812)&gt;1</f>
        <v>0</v>
      </c>
    </row>
    <row r="2813" spans="1:9" x14ac:dyDescent="0.2">
      <c r="A2813" s="2" t="s">
        <v>10</v>
      </c>
      <c r="B2813" s="3" t="s">
        <v>2800</v>
      </c>
      <c r="C2813" s="4" t="s">
        <v>2786</v>
      </c>
      <c r="D2813" s="4" t="str">
        <f>VLOOKUP(B2813,'local electoral areas'!BI:BJ,2,FALSE)</f>
        <v>Cahir</v>
      </c>
      <c r="E2813" s="4">
        <v>23118</v>
      </c>
      <c r="F2813" s="5">
        <v>499</v>
      </c>
      <c r="G2813" t="b">
        <f>COUNTIF(B:B,B2813)&gt;1</f>
        <v>0</v>
      </c>
      <c r="H2813" s="43" t="s">
        <v>2789</v>
      </c>
      <c r="I2813" s="43" t="b">
        <f>COUNTIF(E:E,E2813)&gt;1</f>
        <v>0</v>
      </c>
    </row>
    <row r="2814" spans="1:9" x14ac:dyDescent="0.2">
      <c r="A2814" s="2" t="s">
        <v>10</v>
      </c>
      <c r="B2814" s="3" t="s">
        <v>2801</v>
      </c>
      <c r="C2814" s="4" t="s">
        <v>2786</v>
      </c>
      <c r="D2814" s="4" t="str">
        <f>VLOOKUP(B2814,'local electoral areas'!BI:BJ,2,FALSE)</f>
        <v>Thurles</v>
      </c>
      <c r="E2814" s="4">
        <v>22061</v>
      </c>
      <c r="F2814" s="5">
        <v>439</v>
      </c>
      <c r="G2814" t="b">
        <f>COUNTIF(B:B,B2814)&gt;1</f>
        <v>0</v>
      </c>
      <c r="H2814" s="43" t="s">
        <v>2789</v>
      </c>
      <c r="I2814" s="43" t="b">
        <f>COUNTIF(E:E,E2814)&gt;1</f>
        <v>0</v>
      </c>
    </row>
    <row r="2815" spans="1:9" x14ac:dyDescent="0.2">
      <c r="A2815" s="2" t="s">
        <v>10</v>
      </c>
      <c r="B2815" s="3" t="s">
        <v>2802</v>
      </c>
      <c r="C2815" s="4" t="s">
        <v>2786</v>
      </c>
      <c r="D2815" s="4" t="str">
        <f>VLOOKUP(B2815,'local electoral areas'!BI:BJ,2,FALSE)</f>
        <v>Cashel – Tipperary</v>
      </c>
      <c r="E2815" s="4">
        <v>23153</v>
      </c>
      <c r="F2815" s="5">
        <v>352</v>
      </c>
      <c r="G2815" t="b">
        <f>COUNTIF(B:B,B2815)&gt;1</f>
        <v>0</v>
      </c>
      <c r="H2815" s="43" t="s">
        <v>2789</v>
      </c>
      <c r="I2815" s="43" t="b">
        <f>COUNTIF(E:E,E2815)&gt;1</f>
        <v>0</v>
      </c>
    </row>
    <row r="2816" spans="1:9" x14ac:dyDescent="0.2">
      <c r="A2816" s="2" t="s">
        <v>10</v>
      </c>
      <c r="B2816" s="3" t="s">
        <v>2803</v>
      </c>
      <c r="C2816" s="4" t="s">
        <v>2786</v>
      </c>
      <c r="D2816" s="4" t="str">
        <f>VLOOKUP(B2816,'local electoral areas'!BI:BJ,2,FALSE)</f>
        <v>Clonmel</v>
      </c>
      <c r="E2816" s="4">
        <v>23132</v>
      </c>
      <c r="F2816" s="5">
        <v>1047</v>
      </c>
      <c r="G2816" t="b">
        <f>COUNTIF(B:B,B2816)&gt;1</f>
        <v>0</v>
      </c>
      <c r="H2816" s="43" t="s">
        <v>2789</v>
      </c>
      <c r="I2816" s="43" t="b">
        <f>COUNTIF(E:E,E2816)&gt;1</f>
        <v>0</v>
      </c>
    </row>
    <row r="2817" spans="1:9" x14ac:dyDescent="0.2">
      <c r="A2817" s="2" t="s">
        <v>10</v>
      </c>
      <c r="B2817" s="3" t="s">
        <v>2804</v>
      </c>
      <c r="C2817" s="4" t="s">
        <v>2786</v>
      </c>
      <c r="D2817" s="4" t="str">
        <f>VLOOKUP(B2817,'local electoral areas'!BI:BJ,2,FALSE)</f>
        <v>Nenagh</v>
      </c>
      <c r="E2817" s="4">
        <v>22028</v>
      </c>
      <c r="F2817" s="5">
        <v>680</v>
      </c>
      <c r="G2817" t="b">
        <f>COUNTIF(B:B,B2817)&gt;1</f>
        <v>0</v>
      </c>
      <c r="H2817" s="43" t="s">
        <v>2789</v>
      </c>
      <c r="I2817" s="43" t="b">
        <f>COUNTIF(E:E,E2817)&gt;1</f>
        <v>0</v>
      </c>
    </row>
    <row r="2818" spans="1:9" x14ac:dyDescent="0.2">
      <c r="A2818" s="2" t="s">
        <v>10</v>
      </c>
      <c r="B2818" s="3" t="s">
        <v>2805</v>
      </c>
      <c r="C2818" s="4" t="s">
        <v>2786</v>
      </c>
      <c r="D2818" s="4" t="str">
        <f>VLOOKUP(B2818,'local electoral areas'!BI:BJ,2,FALSE)</f>
        <v>Cashel – Tipperary</v>
      </c>
      <c r="E2818" s="4">
        <v>23154</v>
      </c>
      <c r="F2818" s="5">
        <v>274</v>
      </c>
      <c r="G2818" t="b">
        <f>COUNTIF(B:B,B2818)&gt;1</f>
        <v>0</v>
      </c>
      <c r="H2818" s="43" t="s">
        <v>2789</v>
      </c>
      <c r="I2818" s="43" t="b">
        <f>COUNTIF(E:E,E2818)&gt;1</f>
        <v>0</v>
      </c>
    </row>
    <row r="2819" spans="1:9" x14ac:dyDescent="0.2">
      <c r="A2819" s="2" t="s">
        <v>10</v>
      </c>
      <c r="B2819" s="3" t="s">
        <v>2806</v>
      </c>
      <c r="C2819" s="4" t="s">
        <v>2786</v>
      </c>
      <c r="D2819" s="4" t="str">
        <f>VLOOKUP(B2819,'local electoral areas'!BI:BJ,2,FALSE)</f>
        <v>Cashel – Tipperary</v>
      </c>
      <c r="E2819" s="4">
        <v>23155</v>
      </c>
      <c r="F2819" s="5">
        <v>890</v>
      </c>
      <c r="G2819" t="b">
        <f>COUNTIF(B:B,B2819)&gt;1</f>
        <v>0</v>
      </c>
      <c r="H2819" s="43" t="s">
        <v>2789</v>
      </c>
      <c r="I2819" s="43" t="b">
        <f>COUNTIF(E:E,E2819)&gt;1</f>
        <v>0</v>
      </c>
    </row>
    <row r="2820" spans="1:9" x14ac:dyDescent="0.2">
      <c r="A2820" s="2" t="s">
        <v>10</v>
      </c>
      <c r="B2820" s="3" t="s">
        <v>2807</v>
      </c>
      <c r="C2820" s="4" t="s">
        <v>2786</v>
      </c>
      <c r="D2820" s="4" t="str">
        <f>VLOOKUP(B2820,'local electoral areas'!BI:BJ,2,FALSE)</f>
        <v>Nenagh</v>
      </c>
      <c r="E2820" s="4">
        <v>22007</v>
      </c>
      <c r="F2820" s="5">
        <v>364</v>
      </c>
      <c r="G2820" t="b">
        <f>COUNTIF(B:B,B2820)&gt;1</f>
        <v>0</v>
      </c>
      <c r="H2820" s="43" t="s">
        <v>2789</v>
      </c>
      <c r="I2820" s="43" t="b">
        <f>COUNTIF(E:E,E2820)&gt;1</f>
        <v>0</v>
      </c>
    </row>
    <row r="2821" spans="1:9" x14ac:dyDescent="0.2">
      <c r="A2821" s="2" t="s">
        <v>10</v>
      </c>
      <c r="B2821" s="3" t="s">
        <v>2808</v>
      </c>
      <c r="C2821" s="4" t="s">
        <v>2786</v>
      </c>
      <c r="D2821" s="4" t="str">
        <f>VLOOKUP(B2821,'local electoral areas'!BI:BJ,2,FALSE)</f>
        <v>Nenagh</v>
      </c>
      <c r="E2821" s="4">
        <v>22029</v>
      </c>
      <c r="F2821" s="5">
        <v>583</v>
      </c>
      <c r="G2821" t="b">
        <f>COUNTIF(B:B,B2821)&gt;1</f>
        <v>0</v>
      </c>
      <c r="H2821" s="43" t="s">
        <v>2789</v>
      </c>
      <c r="I2821" s="43" t="b">
        <f>COUNTIF(E:E,E2821)&gt;1</f>
        <v>0</v>
      </c>
    </row>
    <row r="2822" spans="1:9" x14ac:dyDescent="0.2">
      <c r="A2822" s="2" t="s">
        <v>10</v>
      </c>
      <c r="B2822" s="3" t="s">
        <v>2809</v>
      </c>
      <c r="C2822" s="4" t="s">
        <v>2786</v>
      </c>
      <c r="D2822" s="4" t="str">
        <f>VLOOKUP(B2822,'local electoral areas'!BI:BJ,2,FALSE)</f>
        <v>Thurles</v>
      </c>
      <c r="E2822" s="4">
        <v>22062</v>
      </c>
      <c r="F2822" s="5">
        <v>248</v>
      </c>
      <c r="G2822" t="b">
        <f>COUNTIF(B:B,B2822)&gt;1</f>
        <v>0</v>
      </c>
      <c r="H2822" s="43" t="s">
        <v>2789</v>
      </c>
      <c r="I2822" s="43" t="b">
        <f>COUNTIF(E:E,E2822)&gt;1</f>
        <v>0</v>
      </c>
    </row>
    <row r="2823" spans="1:9" x14ac:dyDescent="0.2">
      <c r="A2823" s="2" t="s">
        <v>10</v>
      </c>
      <c r="B2823" s="3" t="s">
        <v>2810</v>
      </c>
      <c r="C2823" s="4" t="s">
        <v>2786</v>
      </c>
      <c r="D2823" s="4" t="str">
        <f>VLOOKUP(B2823,'local electoral areas'!BI:BJ,2,FALSE)</f>
        <v>Newport</v>
      </c>
      <c r="E2823" s="4">
        <v>22030</v>
      </c>
      <c r="F2823" s="5">
        <v>744</v>
      </c>
      <c r="G2823" t="b">
        <f>COUNTIF(B:B,B2823)&gt;1</f>
        <v>0</v>
      </c>
      <c r="H2823" s="43" t="s">
        <v>2789</v>
      </c>
      <c r="I2823" s="43" t="b">
        <f>COUNTIF(E:E,E2823)&gt;1</f>
        <v>0</v>
      </c>
    </row>
    <row r="2824" spans="1:9" x14ac:dyDescent="0.2">
      <c r="A2824" s="2" t="s">
        <v>10</v>
      </c>
      <c r="B2824" s="3" t="s">
        <v>2811</v>
      </c>
      <c r="C2824" s="4" t="s">
        <v>2786</v>
      </c>
      <c r="D2824" s="4" t="str">
        <f>VLOOKUP(B2824,'local electoral areas'!BI:BJ,2,FALSE)</f>
        <v>Carrick-on-Suir</v>
      </c>
      <c r="E2824" s="4">
        <v>23142</v>
      </c>
      <c r="F2824" s="5">
        <v>415</v>
      </c>
      <c r="G2824" t="b">
        <f>COUNTIF(B:B,B2824)&gt;1</f>
        <v>0</v>
      </c>
      <c r="H2824" s="43" t="s">
        <v>2789</v>
      </c>
      <c r="I2824" s="43" t="b">
        <f>COUNTIF(E:E,E2824)&gt;1</f>
        <v>0</v>
      </c>
    </row>
    <row r="2825" spans="1:9" x14ac:dyDescent="0.2">
      <c r="A2825" s="2" t="s">
        <v>10</v>
      </c>
      <c r="B2825" s="3" t="s">
        <v>2812</v>
      </c>
      <c r="C2825" s="4" t="s">
        <v>2786</v>
      </c>
      <c r="D2825" s="4" t="str">
        <f>VLOOKUP(B2825,'local electoral areas'!BI:BJ,2,FALSE)</f>
        <v>Cahir</v>
      </c>
      <c r="E2825" s="4">
        <v>23119</v>
      </c>
      <c r="F2825" s="5">
        <v>989</v>
      </c>
      <c r="G2825" t="b">
        <f>COUNTIF(B:B,B2825)&gt;1</f>
        <v>0</v>
      </c>
      <c r="H2825" s="43" t="s">
        <v>2789</v>
      </c>
      <c r="I2825" s="43" t="b">
        <f>COUNTIF(E:E,E2825)&gt;1</f>
        <v>0</v>
      </c>
    </row>
    <row r="2826" spans="1:9" x14ac:dyDescent="0.2">
      <c r="A2826" s="2" t="s">
        <v>10</v>
      </c>
      <c r="B2826" s="3" t="s">
        <v>2813</v>
      </c>
      <c r="C2826" s="4" t="s">
        <v>2786</v>
      </c>
      <c r="D2826" s="4" t="str">
        <f>VLOOKUP(B2826,'local electoral areas'!BI:BJ,2,FALSE)</f>
        <v>Carrick-on-Suir</v>
      </c>
      <c r="E2826" s="4">
        <v>23095</v>
      </c>
      <c r="F2826" s="5">
        <v>547</v>
      </c>
      <c r="G2826" t="b">
        <f>COUNTIF(B:B,B2826)&gt;1</f>
        <v>0</v>
      </c>
      <c r="H2826" s="43" t="s">
        <v>2789</v>
      </c>
      <c r="I2826" s="43" t="b">
        <f>COUNTIF(E:E,E2826)&gt;1</f>
        <v>0</v>
      </c>
    </row>
    <row r="2827" spans="1:9" x14ac:dyDescent="0.2">
      <c r="A2827" s="2" t="s">
        <v>10</v>
      </c>
      <c r="B2827" s="3" t="s">
        <v>2814</v>
      </c>
      <c r="C2827" s="4" t="s">
        <v>2786</v>
      </c>
      <c r="D2827" s="4" t="str">
        <f>VLOOKUP(B2827,'local electoral areas'!BI:BJ,2,FALSE)</f>
        <v>Cashel – Tipperary</v>
      </c>
      <c r="E2827" s="4">
        <v>23156</v>
      </c>
      <c r="F2827" s="5">
        <v>865</v>
      </c>
      <c r="G2827" t="b">
        <f>COUNTIF(B:B,B2827)&gt;1</f>
        <v>0</v>
      </c>
      <c r="H2827" s="43" t="s">
        <v>2789</v>
      </c>
      <c r="I2827" s="43" t="b">
        <f>COUNTIF(E:E,E2827)&gt;1</f>
        <v>0</v>
      </c>
    </row>
    <row r="2828" spans="1:9" x14ac:dyDescent="0.2">
      <c r="A2828" s="2" t="s">
        <v>10</v>
      </c>
      <c r="B2828" s="3" t="s">
        <v>2815</v>
      </c>
      <c r="C2828" s="4" t="s">
        <v>2786</v>
      </c>
      <c r="D2828" s="4" t="str">
        <f>VLOOKUP(B2828,'local electoral areas'!BI:BJ,2,FALSE)</f>
        <v>Roscrea – Templemore</v>
      </c>
      <c r="E2828" s="4">
        <v>22052</v>
      </c>
      <c r="F2828" s="5">
        <v>313</v>
      </c>
      <c r="G2828" t="b">
        <f>COUNTIF(B:B,B2828)&gt;1</f>
        <v>0</v>
      </c>
      <c r="H2828" s="43" t="s">
        <v>2789</v>
      </c>
      <c r="I2828" s="43" t="b">
        <f>COUNTIF(E:E,E2828)&gt;1</f>
        <v>0</v>
      </c>
    </row>
    <row r="2829" spans="1:9" x14ac:dyDescent="0.2">
      <c r="A2829" s="2" t="s">
        <v>10</v>
      </c>
      <c r="B2829" s="3" t="s">
        <v>2816</v>
      </c>
      <c r="C2829" s="4" t="s">
        <v>2786</v>
      </c>
      <c r="D2829" s="4" t="str">
        <f>VLOOKUP(B2829,'local electoral areas'!BI:BJ,2,FALSE)</f>
        <v>Roscrea – Templemore</v>
      </c>
      <c r="E2829" s="4">
        <v>22053</v>
      </c>
      <c r="F2829" s="5">
        <v>138</v>
      </c>
      <c r="G2829" t="b">
        <f>COUNTIF(B:B,B2829)&gt;1</f>
        <v>0</v>
      </c>
      <c r="H2829" s="43" t="s">
        <v>2789</v>
      </c>
      <c r="I2829" s="43" t="b">
        <f>COUNTIF(E:E,E2829)&gt;1</f>
        <v>0</v>
      </c>
    </row>
    <row r="2830" spans="1:9" x14ac:dyDescent="0.2">
      <c r="A2830" s="2" t="s">
        <v>10</v>
      </c>
      <c r="B2830" s="3" t="s">
        <v>2817</v>
      </c>
      <c r="C2830" s="4" t="s">
        <v>2786</v>
      </c>
      <c r="D2830" s="4" t="str">
        <f>VLOOKUP(B2830,'local electoral areas'!BI:BJ,2,FALSE)</f>
        <v>Nenagh</v>
      </c>
      <c r="E2830" s="4">
        <v>22008</v>
      </c>
      <c r="F2830" s="5">
        <v>1454</v>
      </c>
      <c r="G2830" t="b">
        <f>COUNTIF(B:B,B2830)&gt;1</f>
        <v>0</v>
      </c>
      <c r="H2830" s="43" t="s">
        <v>2789</v>
      </c>
      <c r="I2830" s="43" t="b">
        <f>COUNTIF(E:E,E2830)&gt;1</f>
        <v>0</v>
      </c>
    </row>
    <row r="2831" spans="1:9" x14ac:dyDescent="0.2">
      <c r="A2831" s="2" t="s">
        <v>10</v>
      </c>
      <c r="B2831" s="3" t="s">
        <v>2818</v>
      </c>
      <c r="C2831" s="4" t="s">
        <v>2786</v>
      </c>
      <c r="D2831" s="4" t="str">
        <f>VLOOKUP(B2831,'local electoral areas'!BI:BJ,2,FALSE)</f>
        <v>Roscrea – Templemore</v>
      </c>
      <c r="E2831" s="4">
        <v>22063</v>
      </c>
      <c r="F2831" s="5">
        <v>1254</v>
      </c>
      <c r="G2831" t="b">
        <f>COUNTIF(B:B,B2831)&gt;1</f>
        <v>0</v>
      </c>
      <c r="H2831" s="43" t="s">
        <v>2789</v>
      </c>
      <c r="I2831" s="43" t="b">
        <f>COUNTIF(E:E,E2831)&gt;1</f>
        <v>0</v>
      </c>
    </row>
    <row r="2832" spans="1:9" x14ac:dyDescent="0.2">
      <c r="A2832" s="2" t="s">
        <v>10</v>
      </c>
      <c r="B2832" s="3" t="s">
        <v>2819</v>
      </c>
      <c r="C2832" s="4" t="s">
        <v>2786</v>
      </c>
      <c r="D2832" s="4" t="str">
        <f>VLOOKUP(B2832,'local electoral areas'!BI:BJ,2,FALSE)</f>
        <v>Roscrea – Templemore</v>
      </c>
      <c r="E2832" s="4">
        <v>22054</v>
      </c>
      <c r="F2832" s="5">
        <v>307</v>
      </c>
      <c r="G2832" t="b">
        <f>COUNTIF(B:B,B2832)&gt;1</f>
        <v>0</v>
      </c>
      <c r="H2832" s="43" t="s">
        <v>2789</v>
      </c>
      <c r="I2832" s="43" t="b">
        <f>COUNTIF(E:E,E2832)&gt;1</f>
        <v>0</v>
      </c>
    </row>
    <row r="2833" spans="1:9" x14ac:dyDescent="0.2">
      <c r="A2833" s="2" t="s">
        <v>10</v>
      </c>
      <c r="B2833" s="3" t="s">
        <v>2820</v>
      </c>
      <c r="C2833" s="4" t="s">
        <v>2786</v>
      </c>
      <c r="D2833" s="4" t="str">
        <f>VLOOKUP(B2833,'local electoral areas'!BI:BJ,2,FALSE)</f>
        <v>Roscrea – Templemore</v>
      </c>
      <c r="E2833" s="4">
        <v>22055</v>
      </c>
      <c r="F2833" s="5">
        <v>405</v>
      </c>
      <c r="G2833" t="b">
        <f>COUNTIF(B:B,B2833)&gt;1</f>
        <v>0</v>
      </c>
      <c r="H2833" s="43" t="s">
        <v>2789</v>
      </c>
      <c r="I2833" s="43" t="b">
        <f>COUNTIF(E:E,E2833)&gt;1</f>
        <v>0</v>
      </c>
    </row>
    <row r="2834" spans="1:9" x14ac:dyDescent="0.2">
      <c r="A2834" s="2" t="s">
        <v>10</v>
      </c>
      <c r="B2834" s="3" t="s">
        <v>2821</v>
      </c>
      <c r="C2834" s="4" t="s">
        <v>2786</v>
      </c>
      <c r="D2834" s="4" t="str">
        <f>VLOOKUP(B2834,'local electoral areas'!BI:BJ,2,FALSE)</f>
        <v>Cashel – Tipperary</v>
      </c>
      <c r="E2834" s="4">
        <v>23157</v>
      </c>
      <c r="F2834" s="5">
        <v>337</v>
      </c>
      <c r="G2834" t="b">
        <f>COUNTIF(B:B,B2834)&gt;1</f>
        <v>0</v>
      </c>
      <c r="H2834" s="43" t="s">
        <v>2789</v>
      </c>
      <c r="I2834" s="43" t="b">
        <f>COUNTIF(E:E,E2834)&gt;1</f>
        <v>0</v>
      </c>
    </row>
    <row r="2835" spans="1:9" x14ac:dyDescent="0.2">
      <c r="A2835" s="2" t="s">
        <v>10</v>
      </c>
      <c r="B2835" s="3" t="s">
        <v>2822</v>
      </c>
      <c r="C2835" s="4" t="s">
        <v>2786</v>
      </c>
      <c r="D2835" s="4" t="str">
        <f>VLOOKUP(B2835,'local electoral areas'!BI:BJ,2,FALSE)</f>
        <v>Thurles</v>
      </c>
      <c r="E2835" s="4">
        <v>23143</v>
      </c>
      <c r="F2835" s="5">
        <v>684</v>
      </c>
      <c r="G2835" t="b">
        <f>COUNTIF(B:B,B2835)&gt;1</f>
        <v>0</v>
      </c>
      <c r="H2835" s="43" t="s">
        <v>2789</v>
      </c>
      <c r="I2835" s="43" t="b">
        <f>COUNTIF(E:E,E2835)&gt;1</f>
        <v>0</v>
      </c>
    </row>
    <row r="2836" spans="1:9" x14ac:dyDescent="0.2">
      <c r="A2836" s="2" t="s">
        <v>10</v>
      </c>
      <c r="B2836" s="3" t="s">
        <v>2823</v>
      </c>
      <c r="C2836" s="4" t="s">
        <v>2786</v>
      </c>
      <c r="D2836" s="4" t="str">
        <f>VLOOKUP(B2836,'local electoral areas'!BI:BJ,2,FALSE)</f>
        <v>Newport</v>
      </c>
      <c r="E2836" s="4">
        <v>22032</v>
      </c>
      <c r="F2836" s="5">
        <v>490</v>
      </c>
      <c r="G2836" t="b">
        <f>COUNTIF(B:B,B2836)&gt;1</f>
        <v>0</v>
      </c>
      <c r="H2836" s="43" t="s">
        <v>2789</v>
      </c>
      <c r="I2836" s="43" t="b">
        <f>COUNTIF(E:E,E2836)&gt;1</f>
        <v>0</v>
      </c>
    </row>
    <row r="2837" spans="1:9" x14ac:dyDescent="0.2">
      <c r="A2837" s="2" t="s">
        <v>10</v>
      </c>
      <c r="B2837" s="3" t="s">
        <v>2824</v>
      </c>
      <c r="C2837" s="4" t="s">
        <v>2786</v>
      </c>
      <c r="D2837" s="4" t="str">
        <f>VLOOKUP(B2837,'local electoral areas'!BI:BJ,2,FALSE)</f>
        <v>Cahir</v>
      </c>
      <c r="E2837" s="4">
        <v>23120</v>
      </c>
      <c r="F2837" s="5">
        <v>480</v>
      </c>
      <c r="G2837" t="b">
        <f>COUNTIF(B:B,B2837)&gt;1</f>
        <v>0</v>
      </c>
      <c r="H2837" s="43" t="s">
        <v>2789</v>
      </c>
      <c r="I2837" s="43" t="b">
        <f>COUNTIF(E:E,E2837)&gt;1</f>
        <v>0</v>
      </c>
    </row>
    <row r="2838" spans="1:9" x14ac:dyDescent="0.2">
      <c r="A2838" s="2" t="s">
        <v>10</v>
      </c>
      <c r="B2838" s="3" t="s">
        <v>306</v>
      </c>
      <c r="C2838" s="4" t="s">
        <v>2786</v>
      </c>
      <c r="D2838" s="4" t="str">
        <f>VLOOKUP(B2838,'local electoral areas'!BI:BJ,2,FALSE)</f>
        <v>Cahir</v>
      </c>
      <c r="E2838" s="4">
        <v>23121</v>
      </c>
      <c r="F2838" s="5">
        <v>1218</v>
      </c>
      <c r="G2838" t="b">
        <f>COUNTIF(B:B,B2838)&gt;1</f>
        <v>1</v>
      </c>
      <c r="H2838" s="43" t="s">
        <v>2789</v>
      </c>
      <c r="I2838" s="43" t="b">
        <f>COUNTIF(E:E,E2838)&gt;1</f>
        <v>0</v>
      </c>
    </row>
    <row r="2839" spans="1:9" x14ac:dyDescent="0.2">
      <c r="A2839" s="2" t="s">
        <v>10</v>
      </c>
      <c r="B2839" s="3" t="s">
        <v>1515</v>
      </c>
      <c r="C2839" s="4" t="s">
        <v>2786</v>
      </c>
      <c r="D2839" s="4" t="str">
        <f>VLOOKUP(B2839,'local electoral areas'!BI:BJ,2,FALSE)</f>
        <v>Cashel – Tipperary</v>
      </c>
      <c r="E2839" s="4">
        <v>23158</v>
      </c>
      <c r="F2839" s="5">
        <v>1001</v>
      </c>
      <c r="G2839" t="b">
        <f>COUNTIF(B:B,B2839)&gt;1</f>
        <v>1</v>
      </c>
      <c r="H2839" s="43" t="s">
        <v>2789</v>
      </c>
      <c r="I2839" s="43" t="b">
        <f>COUNTIF(E:E,E2839)&gt;1</f>
        <v>0</v>
      </c>
    </row>
    <row r="2840" spans="1:9" x14ac:dyDescent="0.2">
      <c r="A2840" s="2" t="s">
        <v>10</v>
      </c>
      <c r="B2840" s="3" t="s">
        <v>2825</v>
      </c>
      <c r="C2840" s="4" t="s">
        <v>2786</v>
      </c>
      <c r="D2840" s="4" t="str">
        <f>VLOOKUP(B2840,'local electoral areas'!BI:BJ,2,FALSE)</f>
        <v>Carrick-on-Suir</v>
      </c>
      <c r="E2840" s="4">
        <v>23082</v>
      </c>
      <c r="F2840" s="5">
        <v>1594</v>
      </c>
      <c r="G2840" t="b">
        <f>COUNTIF(B:B,B2840)&gt;1</f>
        <v>0</v>
      </c>
      <c r="H2840" s="43" t="s">
        <v>2789</v>
      </c>
      <c r="I2840" s="43" t="b">
        <f>COUNTIF(E:E,E2840)&gt;1</f>
        <v>0</v>
      </c>
    </row>
    <row r="2841" spans="1:9" x14ac:dyDescent="0.2">
      <c r="A2841" s="2" t="s">
        <v>10</v>
      </c>
      <c r="B2841" s="3" t="s">
        <v>2826</v>
      </c>
      <c r="C2841" s="4" t="s">
        <v>2786</v>
      </c>
      <c r="D2841" s="4" t="str">
        <f>VLOOKUP(B2841,'local electoral areas'!BI:BJ,2,FALSE)</f>
        <v>Carrick-on-Suir</v>
      </c>
      <c r="E2841" s="4">
        <v>23089</v>
      </c>
      <c r="F2841" s="5">
        <v>526</v>
      </c>
      <c r="G2841" t="b">
        <f>COUNTIF(B:B,B2841)&gt;1</f>
        <v>0</v>
      </c>
      <c r="H2841" s="43" t="s">
        <v>2789</v>
      </c>
      <c r="I2841" s="43" t="b">
        <f>COUNTIF(E:E,E2841)&gt;1</f>
        <v>0</v>
      </c>
    </row>
    <row r="2842" spans="1:9" x14ac:dyDescent="0.2">
      <c r="A2842" s="2" t="s">
        <v>10</v>
      </c>
      <c r="B2842" s="3" t="s">
        <v>2827</v>
      </c>
      <c r="C2842" s="4" t="s">
        <v>2786</v>
      </c>
      <c r="D2842" s="4" t="str">
        <f>VLOOKUP(B2842,'local electoral areas'!BI:BJ,2,FALSE)</f>
        <v>Carrick-on-Suir</v>
      </c>
      <c r="E2842" s="4">
        <v>23083</v>
      </c>
      <c r="F2842" s="5">
        <v>4444</v>
      </c>
      <c r="G2842" t="b">
        <f>COUNTIF(B:B,B2842)&gt;1</f>
        <v>0</v>
      </c>
      <c r="H2842" s="43" t="s">
        <v>2789</v>
      </c>
      <c r="I2842" s="43" t="b">
        <f>COUNTIF(E:E,E2842)&gt;1</f>
        <v>0</v>
      </c>
    </row>
    <row r="2843" spans="1:9" x14ac:dyDescent="0.2">
      <c r="A2843" s="2" t="s">
        <v>10</v>
      </c>
      <c r="B2843" s="3" t="s">
        <v>534</v>
      </c>
      <c r="C2843" s="4" t="s">
        <v>2786</v>
      </c>
      <c r="D2843" s="4" t="str">
        <f>VLOOKUP(B2843,'local electoral areas'!BI:BJ,2,FALSE)</f>
        <v>Nenagh</v>
      </c>
      <c r="E2843" s="4">
        <v>22009</v>
      </c>
      <c r="F2843" s="5">
        <v>187</v>
      </c>
      <c r="G2843" t="b">
        <f>COUNTIF(B:B,B2843)&gt;1</f>
        <v>1</v>
      </c>
      <c r="H2843" s="43" t="s">
        <v>2789</v>
      </c>
      <c r="I2843" s="43" t="b">
        <f>COUNTIF(E:E,E2843)&gt;1</f>
        <v>0</v>
      </c>
    </row>
    <row r="2844" spans="1:9" x14ac:dyDescent="0.2">
      <c r="A2844" s="2" t="s">
        <v>10</v>
      </c>
      <c r="B2844" s="3" t="s">
        <v>2828</v>
      </c>
      <c r="C2844" s="4" t="s">
        <v>2786</v>
      </c>
      <c r="D2844" s="4" t="str">
        <f>VLOOKUP(B2844,'local electoral areas'!BI:BJ,2,FALSE)</f>
        <v>Newport</v>
      </c>
      <c r="E2844" s="4">
        <v>22033</v>
      </c>
      <c r="F2844" s="5">
        <v>743</v>
      </c>
      <c r="G2844" t="b">
        <f>COUNTIF(B:B,B2844)&gt;1</f>
        <v>0</v>
      </c>
      <c r="H2844" s="43" t="s">
        <v>2789</v>
      </c>
      <c r="I2844" s="43" t="b">
        <f>COUNTIF(E:E,E2844)&gt;1</f>
        <v>0</v>
      </c>
    </row>
    <row r="2845" spans="1:9" x14ac:dyDescent="0.2">
      <c r="A2845" s="2" t="s">
        <v>10</v>
      </c>
      <c r="B2845" s="3" t="s">
        <v>2829</v>
      </c>
      <c r="C2845" s="4" t="s">
        <v>2786</v>
      </c>
      <c r="D2845" s="4" t="str">
        <f>VLOOKUP(B2845,'local electoral areas'!BI:BJ,2,FALSE)</f>
        <v>Cashel – Tipperary</v>
      </c>
      <c r="E2845" s="4">
        <v>23096</v>
      </c>
      <c r="F2845" s="5">
        <v>3115</v>
      </c>
      <c r="G2845" t="b">
        <f>COUNTIF(B:B,B2845)&gt;1</f>
        <v>0</v>
      </c>
      <c r="H2845" s="43" t="s">
        <v>2789</v>
      </c>
      <c r="I2845" s="43" t="b">
        <f>COUNTIF(E:E,E2845)&gt;1</f>
        <v>0</v>
      </c>
    </row>
    <row r="2846" spans="1:9" x14ac:dyDescent="0.2">
      <c r="A2846" s="2" t="s">
        <v>10</v>
      </c>
      <c r="B2846" s="3" t="s">
        <v>2830</v>
      </c>
      <c r="C2846" s="4" t="s">
        <v>2786</v>
      </c>
      <c r="D2846" s="4" t="str">
        <f>VLOOKUP(B2846,'local electoral areas'!BI:BJ,2,FALSE)</f>
        <v>Cashel – Tipperary</v>
      </c>
      <c r="E2846" s="4">
        <v>23084</v>
      </c>
      <c r="F2846" s="5">
        <v>2523</v>
      </c>
      <c r="G2846" t="b">
        <f>COUNTIF(B:B,B2846)&gt;1</f>
        <v>0</v>
      </c>
      <c r="H2846" s="43" t="s">
        <v>2789</v>
      </c>
      <c r="I2846" s="43" t="b">
        <f>COUNTIF(E:E,E2846)&gt;1</f>
        <v>0</v>
      </c>
    </row>
    <row r="2847" spans="1:9" x14ac:dyDescent="0.2">
      <c r="A2847" s="2" t="s">
        <v>10</v>
      </c>
      <c r="B2847" s="3" t="s">
        <v>551</v>
      </c>
      <c r="C2847" s="4" t="s">
        <v>2786</v>
      </c>
      <c r="D2847" s="4" t="str">
        <f>VLOOKUP(B2847,'local electoral areas'!BI:BJ,2,FALSE)</f>
        <v>Newport</v>
      </c>
      <c r="E2847" s="4">
        <v>22034</v>
      </c>
      <c r="F2847" s="5">
        <v>1496</v>
      </c>
      <c r="G2847" t="b">
        <f>COUNTIF(B:B,B2847)&gt;1</f>
        <v>1</v>
      </c>
      <c r="H2847" s="43" t="s">
        <v>2789</v>
      </c>
      <c r="I2847" s="43" t="b">
        <f>COUNTIF(E:E,E2847)&gt;1</f>
        <v>0</v>
      </c>
    </row>
    <row r="2848" spans="1:9" x14ac:dyDescent="0.2">
      <c r="A2848" s="2" t="s">
        <v>10</v>
      </c>
      <c r="B2848" s="3" t="s">
        <v>2831</v>
      </c>
      <c r="C2848" s="4" t="s">
        <v>2786</v>
      </c>
      <c r="D2848" s="4" t="str">
        <f>VLOOKUP(B2848,'local electoral areas'!BI:BJ,2,FALSE)</f>
        <v>Cahir</v>
      </c>
      <c r="E2848" s="4">
        <v>23122</v>
      </c>
      <c r="F2848" s="5">
        <v>1006</v>
      </c>
      <c r="G2848" t="b">
        <f>COUNTIF(B:B,B2848)&gt;1</f>
        <v>0</v>
      </c>
      <c r="H2848" s="43" t="s">
        <v>2789</v>
      </c>
      <c r="I2848" s="43" t="b">
        <f>COUNTIF(E:E,E2848)&gt;1</f>
        <v>0</v>
      </c>
    </row>
    <row r="2849" spans="1:9" x14ac:dyDescent="0.2">
      <c r="A2849" s="2" t="s">
        <v>10</v>
      </c>
      <c r="B2849" s="3" t="s">
        <v>878</v>
      </c>
      <c r="C2849" s="4" t="s">
        <v>2786</v>
      </c>
      <c r="D2849" s="4" t="str">
        <f>VLOOKUP(B2849,'local electoral areas'!BI:BJ,2,FALSE)</f>
        <v>Thurles</v>
      </c>
      <c r="E2849" s="4">
        <v>23097</v>
      </c>
      <c r="F2849" s="5">
        <v>246</v>
      </c>
      <c r="G2849" t="b">
        <f>COUNTIF(B:B,B2849)&gt;1</f>
        <v>1</v>
      </c>
      <c r="H2849" s="43" t="s">
        <v>2789</v>
      </c>
      <c r="I2849" s="43" t="b">
        <f>COUNTIF(E:E,E2849)&gt;1</f>
        <v>0</v>
      </c>
    </row>
    <row r="2850" spans="1:9" x14ac:dyDescent="0.2">
      <c r="A2850" s="2" t="s">
        <v>10</v>
      </c>
      <c r="B2850" s="3" t="s">
        <v>2832</v>
      </c>
      <c r="C2850" s="4" t="s">
        <v>2786</v>
      </c>
      <c r="D2850" s="4" t="str">
        <f>VLOOKUP(B2850,'local electoral areas'!BI:BJ,2,FALSE)</f>
        <v>Nenagh</v>
      </c>
      <c r="E2850" s="4">
        <v>22010</v>
      </c>
      <c r="F2850" s="5">
        <v>1198</v>
      </c>
      <c r="G2850" t="b">
        <f>COUNTIF(B:B,B2850)&gt;1</f>
        <v>0</v>
      </c>
      <c r="H2850" s="43" t="s">
        <v>2789</v>
      </c>
      <c r="I2850" s="43" t="b">
        <f>COUNTIF(E:E,E2850)&gt;1</f>
        <v>0</v>
      </c>
    </row>
    <row r="2851" spans="1:9" x14ac:dyDescent="0.2">
      <c r="A2851" s="2" t="s">
        <v>10</v>
      </c>
      <c r="B2851" s="3" t="s">
        <v>2833</v>
      </c>
      <c r="C2851" s="4" t="s">
        <v>2786</v>
      </c>
      <c r="D2851" s="4" t="str">
        <f>VLOOKUP(B2851,'local electoral areas'!BI:BJ,2,FALSE)</f>
        <v>Nenagh</v>
      </c>
      <c r="E2851" s="4">
        <v>22011</v>
      </c>
      <c r="F2851" s="5">
        <v>326</v>
      </c>
      <c r="G2851" t="b">
        <f>COUNTIF(B:B,B2851)&gt;1</f>
        <v>0</v>
      </c>
      <c r="H2851" s="43" t="s">
        <v>2789</v>
      </c>
      <c r="I2851" s="43" t="b">
        <f>COUNTIF(E:E,E2851)&gt;1</f>
        <v>0</v>
      </c>
    </row>
    <row r="2852" spans="1:9" x14ac:dyDescent="0.2">
      <c r="A2852" s="2" t="s">
        <v>10</v>
      </c>
      <c r="B2852" s="3" t="s">
        <v>2834</v>
      </c>
      <c r="C2852" s="4" t="s">
        <v>2786</v>
      </c>
      <c r="D2852" s="4" t="str">
        <f>VLOOKUP(B2852,'local electoral areas'!BI:BJ,2,FALSE)</f>
        <v>Nenagh</v>
      </c>
      <c r="E2852" s="4">
        <v>22012</v>
      </c>
      <c r="F2852" s="5">
        <v>247</v>
      </c>
      <c r="G2852" t="b">
        <f>COUNTIF(B:B,B2852)&gt;1</f>
        <v>0</v>
      </c>
      <c r="H2852" s="43" t="s">
        <v>2789</v>
      </c>
      <c r="I2852" s="43" t="b">
        <f>COUNTIF(E:E,E2852)&gt;1</f>
        <v>0</v>
      </c>
    </row>
    <row r="2853" spans="1:9" x14ac:dyDescent="0.2">
      <c r="A2853" s="2" t="s">
        <v>10</v>
      </c>
      <c r="B2853" s="3" t="s">
        <v>2835</v>
      </c>
      <c r="C2853" s="4" t="s">
        <v>2786</v>
      </c>
      <c r="D2853" s="4" t="str">
        <f>VLOOKUP(B2853,'local electoral areas'!BI:BJ,2,FALSE)</f>
        <v>Cashel – Tipperary</v>
      </c>
      <c r="E2853" s="4">
        <v>23159</v>
      </c>
      <c r="F2853" s="5">
        <v>771</v>
      </c>
      <c r="G2853" t="b">
        <f>COUNTIF(B:B,B2853)&gt;1</f>
        <v>0</v>
      </c>
      <c r="H2853" s="43" t="s">
        <v>2789</v>
      </c>
      <c r="I2853" s="43" t="b">
        <f>COUNTIF(E:E,E2853)&gt;1</f>
        <v>0</v>
      </c>
    </row>
    <row r="2854" spans="1:9" x14ac:dyDescent="0.2">
      <c r="A2854" s="2" t="s">
        <v>10</v>
      </c>
      <c r="B2854" s="3" t="s">
        <v>2836</v>
      </c>
      <c r="C2854" s="4" t="s">
        <v>2786</v>
      </c>
      <c r="D2854" s="4" t="str">
        <f>VLOOKUP(B2854,'local electoral areas'!BI:BJ,2,FALSE)</f>
        <v>Carrick-on-Suir</v>
      </c>
      <c r="E2854" s="4">
        <v>23098</v>
      </c>
      <c r="F2854" s="5">
        <v>506</v>
      </c>
      <c r="G2854" t="b">
        <f>COUNTIF(B:B,B2854)&gt;1</f>
        <v>0</v>
      </c>
      <c r="H2854" s="43" t="s">
        <v>2789</v>
      </c>
      <c r="I2854" s="43" t="b">
        <f>COUNTIF(E:E,E2854)&gt;1</f>
        <v>0</v>
      </c>
    </row>
    <row r="2855" spans="1:9" x14ac:dyDescent="0.2">
      <c r="A2855" s="2" t="s">
        <v>10</v>
      </c>
      <c r="B2855" s="3" t="s">
        <v>2837</v>
      </c>
      <c r="C2855" s="4" t="s">
        <v>2786</v>
      </c>
      <c r="D2855" s="4" t="str">
        <f>VLOOKUP(B2855,'local electoral areas'!BI:BJ,2,FALSE)</f>
        <v>Clonmel</v>
      </c>
      <c r="E2855" s="4">
        <v>23085</v>
      </c>
      <c r="F2855" s="5">
        <v>4225</v>
      </c>
      <c r="G2855" t="b">
        <f>COUNTIF(B:B,B2855)&gt;1</f>
        <v>0</v>
      </c>
      <c r="H2855" s="43" t="s">
        <v>2789</v>
      </c>
      <c r="I2855" s="43" t="b">
        <f>COUNTIF(E:E,E2855)&gt;1</f>
        <v>0</v>
      </c>
    </row>
    <row r="2856" spans="1:9" x14ac:dyDescent="0.2">
      <c r="A2856" s="2" t="s">
        <v>10</v>
      </c>
      <c r="B2856" s="3" t="s">
        <v>2838</v>
      </c>
      <c r="C2856" s="4" t="s">
        <v>2786</v>
      </c>
      <c r="D2856" s="4" t="str">
        <f>VLOOKUP(B2856,'local electoral areas'!BI:BJ,2,FALSE)</f>
        <v>Clonmel</v>
      </c>
      <c r="E2856" s="4">
        <v>23133</v>
      </c>
      <c r="F2856" s="5">
        <v>5727</v>
      </c>
      <c r="G2856" t="b">
        <f>COUNTIF(B:B,B2856)&gt;1</f>
        <v>0</v>
      </c>
      <c r="H2856" s="43" t="s">
        <v>2789</v>
      </c>
      <c r="I2856" s="43" t="b">
        <f>COUNTIF(E:E,E2856)&gt;1</f>
        <v>0</v>
      </c>
    </row>
    <row r="2857" spans="1:9" x14ac:dyDescent="0.2">
      <c r="A2857" s="2" t="s">
        <v>10</v>
      </c>
      <c r="B2857" s="3" t="s">
        <v>2839</v>
      </c>
      <c r="C2857" s="4" t="s">
        <v>2786</v>
      </c>
      <c r="D2857" s="4" t="str">
        <f>VLOOKUP(B2857,'local electoral areas'!BI:BJ,2,FALSE)</f>
        <v>Clonmel</v>
      </c>
      <c r="E2857" s="4">
        <v>23086</v>
      </c>
      <c r="F2857" s="5">
        <v>5778</v>
      </c>
      <c r="G2857" t="b">
        <f>COUNTIF(B:B,B2857)&gt;1</f>
        <v>0</v>
      </c>
      <c r="H2857" s="43" t="s">
        <v>2789</v>
      </c>
      <c r="I2857" s="43" t="b">
        <f>COUNTIF(E:E,E2857)&gt;1</f>
        <v>0</v>
      </c>
    </row>
    <row r="2858" spans="1:9" x14ac:dyDescent="0.2">
      <c r="A2858" s="2" t="s">
        <v>10</v>
      </c>
      <c r="B2858" s="3" t="s">
        <v>2840</v>
      </c>
      <c r="C2858" s="4" t="s">
        <v>2786</v>
      </c>
      <c r="D2858" s="4" t="str">
        <f>VLOOKUP(B2858,'local electoral areas'!BI:BJ,2,FALSE)</f>
        <v>Cashel – Tipperary</v>
      </c>
      <c r="E2858" s="4">
        <v>23099</v>
      </c>
      <c r="F2858" s="5">
        <v>524</v>
      </c>
      <c r="G2858" t="b">
        <f>COUNTIF(B:B,B2858)&gt;1</f>
        <v>0</v>
      </c>
      <c r="H2858" s="43" t="s">
        <v>2789</v>
      </c>
      <c r="I2858" s="43" t="b">
        <f>COUNTIF(E:E,E2858)&gt;1</f>
        <v>0</v>
      </c>
    </row>
    <row r="2859" spans="1:9" x14ac:dyDescent="0.2">
      <c r="A2859" s="2" t="s">
        <v>10</v>
      </c>
      <c r="B2859" s="3" t="s">
        <v>2841</v>
      </c>
      <c r="C2859" s="4" t="s">
        <v>2786</v>
      </c>
      <c r="D2859" s="4" t="str">
        <f>VLOOKUP(B2859,'local electoral areas'!BI:BJ,2,FALSE)</f>
        <v>Cashel – Tipperary</v>
      </c>
      <c r="E2859" s="4">
        <v>23100</v>
      </c>
      <c r="F2859" s="5">
        <v>710</v>
      </c>
      <c r="G2859" t="b">
        <f>COUNTIF(B:B,B2859)&gt;1</f>
        <v>0</v>
      </c>
      <c r="H2859" s="43" t="s">
        <v>2789</v>
      </c>
      <c r="I2859" s="43" t="b">
        <f>COUNTIF(E:E,E2859)&gt;1</f>
        <v>0</v>
      </c>
    </row>
    <row r="2860" spans="1:9" x14ac:dyDescent="0.2">
      <c r="A2860" s="2" t="s">
        <v>10</v>
      </c>
      <c r="B2860" s="3" t="s">
        <v>2842</v>
      </c>
      <c r="C2860" s="4" t="s">
        <v>2786</v>
      </c>
      <c r="D2860" s="4" t="str">
        <f>VLOOKUP(B2860,'local electoral areas'!BI:BJ,2,FALSE)</f>
        <v>Clonmel</v>
      </c>
      <c r="E2860" s="4">
        <v>23101</v>
      </c>
      <c r="F2860" s="5">
        <v>454</v>
      </c>
      <c r="G2860" t="b">
        <f>COUNTIF(B:B,B2860)&gt;1</f>
        <v>0</v>
      </c>
      <c r="H2860" s="43" t="s">
        <v>2789</v>
      </c>
      <c r="I2860" s="43" t="b">
        <f>COUNTIF(E:E,E2860)&gt;1</f>
        <v>0</v>
      </c>
    </row>
    <row r="2861" spans="1:9" x14ac:dyDescent="0.2">
      <c r="A2861" s="2" t="s">
        <v>10</v>
      </c>
      <c r="B2861" s="3" t="s">
        <v>2843</v>
      </c>
      <c r="C2861" s="4" t="s">
        <v>2786</v>
      </c>
      <c r="D2861" s="4" t="str">
        <f>VLOOKUP(B2861,'local electoral areas'!BI:BJ,2,FALSE)</f>
        <v>Cahir</v>
      </c>
      <c r="E2861" s="4">
        <v>23123</v>
      </c>
      <c r="F2861" s="5">
        <v>627</v>
      </c>
      <c r="G2861" t="b">
        <f>COUNTIF(B:B,B2861)&gt;1</f>
        <v>0</v>
      </c>
      <c r="H2861" s="43" t="s">
        <v>2789</v>
      </c>
      <c r="I2861" s="43" t="b">
        <f>COUNTIF(E:E,E2861)&gt;1</f>
        <v>0</v>
      </c>
    </row>
    <row r="2862" spans="1:9" x14ac:dyDescent="0.2">
      <c r="A2862" s="2" t="s">
        <v>10</v>
      </c>
      <c r="B2862" s="3" t="s">
        <v>2844</v>
      </c>
      <c r="C2862" s="4" t="s">
        <v>2786</v>
      </c>
      <c r="D2862" s="4" t="str">
        <f>VLOOKUP(B2862,'local electoral areas'!BI:BJ,2,FALSE)</f>
        <v>Carrick-on-Suir</v>
      </c>
      <c r="E2862" s="4">
        <v>23102</v>
      </c>
      <c r="F2862" s="5">
        <v>575</v>
      </c>
      <c r="G2862" t="b">
        <f>COUNTIF(B:B,B2862)&gt;1</f>
        <v>0</v>
      </c>
      <c r="H2862" s="43" t="s">
        <v>2789</v>
      </c>
      <c r="I2862" s="43" t="b">
        <f>COUNTIF(E:E,E2862)&gt;1</f>
        <v>0</v>
      </c>
    </row>
    <row r="2863" spans="1:9" x14ac:dyDescent="0.2">
      <c r="A2863" s="2" t="s">
        <v>10</v>
      </c>
      <c r="B2863" s="3" t="s">
        <v>2845</v>
      </c>
      <c r="C2863" s="4" t="s">
        <v>2786</v>
      </c>
      <c r="D2863" s="4" t="str">
        <f>VLOOKUP(B2863,'local electoral areas'!BI:BJ,2,FALSE)</f>
        <v>Carrick-on-Suir</v>
      </c>
      <c r="E2863" s="4">
        <v>23144</v>
      </c>
      <c r="F2863" s="5">
        <v>290</v>
      </c>
      <c r="G2863" t="b">
        <f>COUNTIF(B:B,B2863)&gt;1</f>
        <v>0</v>
      </c>
      <c r="H2863" s="43" t="s">
        <v>2789</v>
      </c>
      <c r="I2863" s="43" t="b">
        <f>COUNTIF(E:E,E2863)&gt;1</f>
        <v>0</v>
      </c>
    </row>
    <row r="2864" spans="1:9" x14ac:dyDescent="0.2">
      <c r="A2864" s="2" t="s">
        <v>10</v>
      </c>
      <c r="B2864" s="3" t="s">
        <v>592</v>
      </c>
      <c r="C2864" s="4" t="s">
        <v>2786</v>
      </c>
      <c r="D2864" s="4" t="str">
        <f>VLOOKUP(B2864,'local electoral areas'!BI:BJ,2,FALSE)</f>
        <v>Cashel – Tipperary</v>
      </c>
      <c r="E2864" s="4">
        <v>23160</v>
      </c>
      <c r="F2864" s="5">
        <v>278</v>
      </c>
      <c r="G2864" t="b">
        <f>COUNTIF(B:B,B2864)&gt;1</f>
        <v>1</v>
      </c>
      <c r="H2864" s="43" t="s">
        <v>2789</v>
      </c>
      <c r="I2864" s="43" t="b">
        <f>COUNTIF(E:E,E2864)&gt;1</f>
        <v>0</v>
      </c>
    </row>
    <row r="2865" spans="1:9" x14ac:dyDescent="0.2">
      <c r="A2865" s="2" t="s">
        <v>10</v>
      </c>
      <c r="B2865" s="3" t="s">
        <v>2846</v>
      </c>
      <c r="C2865" s="4" t="s">
        <v>2786</v>
      </c>
      <c r="D2865" s="4" t="str">
        <f>VLOOKUP(B2865,'local electoral areas'!BI:BJ,2,FALSE)</f>
        <v>Cashel – Tipperary</v>
      </c>
      <c r="E2865" s="4">
        <v>23161</v>
      </c>
      <c r="F2865" s="5">
        <v>289</v>
      </c>
      <c r="G2865" t="b">
        <f>COUNTIF(B:B,B2865)&gt;1</f>
        <v>0</v>
      </c>
      <c r="H2865" s="43" t="s">
        <v>2789</v>
      </c>
      <c r="I2865" s="43" t="b">
        <f>COUNTIF(E:E,E2865)&gt;1</f>
        <v>0</v>
      </c>
    </row>
    <row r="2866" spans="1:9" x14ac:dyDescent="0.2">
      <c r="A2866" s="2" t="s">
        <v>10</v>
      </c>
      <c r="B2866" s="3" t="s">
        <v>2847</v>
      </c>
      <c r="C2866" s="4" t="s">
        <v>2786</v>
      </c>
      <c r="D2866" s="4" t="str">
        <f>VLOOKUP(B2866,'local electoral areas'!BI:BJ,2,FALSE)</f>
        <v>Newport</v>
      </c>
      <c r="E2866" s="4">
        <v>22035</v>
      </c>
      <c r="F2866" s="5">
        <v>488</v>
      </c>
      <c r="G2866" t="b">
        <f>COUNTIF(B:B,B2866)&gt;1</f>
        <v>0</v>
      </c>
      <c r="H2866" s="43" t="s">
        <v>2789</v>
      </c>
      <c r="I2866" s="43" t="b">
        <f>COUNTIF(E:E,E2866)&gt;1</f>
        <v>0</v>
      </c>
    </row>
    <row r="2867" spans="1:9" x14ac:dyDescent="0.2">
      <c r="A2867" s="2" t="s">
        <v>10</v>
      </c>
      <c r="B2867" s="3" t="s">
        <v>2848</v>
      </c>
      <c r="C2867" s="4" t="s">
        <v>2786</v>
      </c>
      <c r="D2867" s="4" t="str">
        <f>VLOOKUP(B2867,'local electoral areas'!BI:BJ,2,FALSE)</f>
        <v>Cahir</v>
      </c>
      <c r="E2867" s="4">
        <v>23124</v>
      </c>
      <c r="F2867" s="5">
        <v>729</v>
      </c>
      <c r="G2867" t="b">
        <f>COUNTIF(B:B,B2867)&gt;1</f>
        <v>0</v>
      </c>
      <c r="H2867" s="43" t="s">
        <v>2789</v>
      </c>
      <c r="I2867" s="43" t="b">
        <f>COUNTIF(E:E,E2867)&gt;1</f>
        <v>0</v>
      </c>
    </row>
    <row r="2868" spans="1:9" x14ac:dyDescent="0.2">
      <c r="A2868" s="2" t="s">
        <v>10</v>
      </c>
      <c r="B2868" s="3" t="s">
        <v>2849</v>
      </c>
      <c r="C2868" s="4" t="s">
        <v>2786</v>
      </c>
      <c r="D2868" s="4" t="str">
        <f>VLOOKUP(B2868,'local electoral areas'!BI:BJ,2,FALSE)</f>
        <v>Newport</v>
      </c>
      <c r="E2868" s="4">
        <v>22036</v>
      </c>
      <c r="F2868" s="5">
        <v>214</v>
      </c>
      <c r="G2868" t="b">
        <f>COUNTIF(B:B,B2868)&gt;1</f>
        <v>0</v>
      </c>
      <c r="H2868" s="43" t="s">
        <v>2789</v>
      </c>
      <c r="I2868" s="43" t="b">
        <f>COUNTIF(E:E,E2868)&gt;1</f>
        <v>0</v>
      </c>
    </row>
    <row r="2869" spans="1:9" x14ac:dyDescent="0.2">
      <c r="A2869" s="2" t="s">
        <v>10</v>
      </c>
      <c r="B2869" s="3" t="s">
        <v>2850</v>
      </c>
      <c r="C2869" s="4" t="s">
        <v>2786</v>
      </c>
      <c r="D2869" s="4" t="str">
        <f>VLOOKUP(B2869,'local electoral areas'!BI:BJ,2,FALSE)</f>
        <v>Cashel – Tipperary</v>
      </c>
      <c r="E2869" s="4">
        <v>23162</v>
      </c>
      <c r="F2869" s="5">
        <v>658</v>
      </c>
      <c r="G2869" t="b">
        <f>COUNTIF(B:B,B2869)&gt;1</f>
        <v>0</v>
      </c>
      <c r="H2869" s="43" t="s">
        <v>2789</v>
      </c>
      <c r="I2869" s="43" t="b">
        <f>COUNTIF(E:E,E2869)&gt;1</f>
        <v>0</v>
      </c>
    </row>
    <row r="2870" spans="1:9" x14ac:dyDescent="0.2">
      <c r="A2870" s="2" t="s">
        <v>10</v>
      </c>
      <c r="B2870" s="3" t="s">
        <v>2851</v>
      </c>
      <c r="C2870" s="4" t="s">
        <v>2786</v>
      </c>
      <c r="D2870" s="4" t="str">
        <f>VLOOKUP(B2870,'local electoral areas'!BI:BJ,2,FALSE)</f>
        <v>Carrick-on-Suir</v>
      </c>
      <c r="E2870" s="4">
        <v>23103</v>
      </c>
      <c r="F2870" s="5">
        <v>685</v>
      </c>
      <c r="G2870" t="b">
        <f>COUNTIF(B:B,B2870)&gt;1</f>
        <v>0</v>
      </c>
      <c r="H2870" s="43" t="s">
        <v>2789</v>
      </c>
      <c r="I2870" s="43" t="b">
        <f>COUNTIF(E:E,E2870)&gt;1</f>
        <v>0</v>
      </c>
    </row>
    <row r="2871" spans="1:9" x14ac:dyDescent="0.2">
      <c r="A2871" s="2" t="s">
        <v>10</v>
      </c>
      <c r="B2871" s="3" t="s">
        <v>2852</v>
      </c>
      <c r="C2871" s="4" t="s">
        <v>2786</v>
      </c>
      <c r="D2871" s="4" t="str">
        <f>VLOOKUP(B2871,'local electoral areas'!BI:BJ,2,FALSE)</f>
        <v>Roscrea – Templemore</v>
      </c>
      <c r="E2871" s="4">
        <v>22064</v>
      </c>
      <c r="F2871" s="5">
        <v>1218</v>
      </c>
      <c r="G2871" t="b">
        <f>COUNTIF(B:B,B2871)&gt;1</f>
        <v>0</v>
      </c>
      <c r="H2871" s="43" t="s">
        <v>2789</v>
      </c>
      <c r="I2871" s="43" t="b">
        <f>COUNTIF(E:E,E2871)&gt;1</f>
        <v>0</v>
      </c>
    </row>
    <row r="2872" spans="1:9" x14ac:dyDescent="0.2">
      <c r="A2872" s="2" t="s">
        <v>10</v>
      </c>
      <c r="B2872" s="3" t="s">
        <v>2853</v>
      </c>
      <c r="C2872" s="4" t="s">
        <v>2786</v>
      </c>
      <c r="D2872" s="4" t="str">
        <f>VLOOKUP(B2872,'local electoral areas'!BI:BJ,2,FALSE)</f>
        <v>Cashel – Tipperary</v>
      </c>
      <c r="E2872" s="4">
        <v>23163</v>
      </c>
      <c r="F2872" s="5">
        <v>630</v>
      </c>
      <c r="G2872" t="b">
        <f>COUNTIF(B:B,B2872)&gt;1</f>
        <v>0</v>
      </c>
      <c r="H2872" s="43" t="s">
        <v>2789</v>
      </c>
      <c r="I2872" s="43" t="b">
        <f>COUNTIF(E:E,E2872)&gt;1</f>
        <v>0</v>
      </c>
    </row>
    <row r="2873" spans="1:9" x14ac:dyDescent="0.2">
      <c r="A2873" s="2" t="s">
        <v>10</v>
      </c>
      <c r="B2873" s="3" t="s">
        <v>2854</v>
      </c>
      <c r="C2873" s="4" t="s">
        <v>2786</v>
      </c>
      <c r="D2873" s="4" t="str">
        <f>VLOOKUP(B2873,'local electoral areas'!BI:BJ,2,FALSE)</f>
        <v>Cashel – Tipperary</v>
      </c>
      <c r="E2873" s="4">
        <v>23164</v>
      </c>
      <c r="F2873" s="5">
        <v>672</v>
      </c>
      <c r="G2873" t="b">
        <f>COUNTIF(B:B,B2873)&gt;1</f>
        <v>0</v>
      </c>
      <c r="H2873" s="43" t="s">
        <v>2789</v>
      </c>
      <c r="I2873" s="43" t="b">
        <f>COUNTIF(E:E,E2873)&gt;1</f>
        <v>0</v>
      </c>
    </row>
    <row r="2874" spans="1:9" x14ac:dyDescent="0.2">
      <c r="A2874" s="2" t="s">
        <v>10</v>
      </c>
      <c r="B2874" s="3" t="s">
        <v>2855</v>
      </c>
      <c r="C2874" s="4" t="s">
        <v>2786</v>
      </c>
      <c r="D2874" s="4" t="str">
        <f>VLOOKUP(B2874,'local electoral areas'!BI:BJ,2,FALSE)</f>
        <v>Carrick-on-Suir</v>
      </c>
      <c r="E2874" s="4">
        <v>23145</v>
      </c>
      <c r="F2874" s="5">
        <v>455</v>
      </c>
      <c r="G2874" t="b">
        <f>COUNTIF(B:B,B2874)&gt;1</f>
        <v>0</v>
      </c>
      <c r="H2874" s="43" t="s">
        <v>2789</v>
      </c>
      <c r="I2874" s="43" t="b">
        <f>COUNTIF(E:E,E2874)&gt;1</f>
        <v>0</v>
      </c>
    </row>
    <row r="2875" spans="1:9" x14ac:dyDescent="0.2">
      <c r="A2875" s="2" t="s">
        <v>10</v>
      </c>
      <c r="B2875" s="3" t="s">
        <v>2856</v>
      </c>
      <c r="C2875" s="4" t="s">
        <v>2786</v>
      </c>
      <c r="D2875" s="4" t="str">
        <f>VLOOKUP(B2875,'local electoral areas'!BI:BJ,2,FALSE)</f>
        <v>Thurles</v>
      </c>
      <c r="E2875" s="4">
        <v>23146</v>
      </c>
      <c r="F2875" s="5">
        <v>563</v>
      </c>
      <c r="G2875" t="b">
        <f>COUNTIF(B:B,B2875)&gt;1</f>
        <v>0</v>
      </c>
      <c r="H2875" s="43" t="s">
        <v>2789</v>
      </c>
      <c r="I2875" s="43" t="b">
        <f>COUNTIF(E:E,E2875)&gt;1</f>
        <v>0</v>
      </c>
    </row>
    <row r="2876" spans="1:9" x14ac:dyDescent="0.2">
      <c r="A2876" s="2" t="s">
        <v>10</v>
      </c>
      <c r="B2876" s="3" t="s">
        <v>2857</v>
      </c>
      <c r="C2876" s="4" t="s">
        <v>2786</v>
      </c>
      <c r="D2876" s="4" t="str">
        <f>VLOOKUP(B2876,'local electoral areas'!BI:BJ,2,FALSE)</f>
        <v>Carrick-on-Suir</v>
      </c>
      <c r="E2876" s="4">
        <v>23104</v>
      </c>
      <c r="F2876" s="5">
        <v>1002</v>
      </c>
      <c r="G2876" t="b">
        <f>COUNTIF(B:B,B2876)&gt;1</f>
        <v>1</v>
      </c>
      <c r="H2876" s="43" t="s">
        <v>2789</v>
      </c>
      <c r="I2876" s="43" t="b">
        <f>COUNTIF(E:E,E2876)&gt;1</f>
        <v>0</v>
      </c>
    </row>
    <row r="2877" spans="1:9" x14ac:dyDescent="0.2">
      <c r="A2877" s="2" t="s">
        <v>10</v>
      </c>
      <c r="B2877" s="3" t="s">
        <v>2858</v>
      </c>
      <c r="C2877" s="4" t="s">
        <v>2786</v>
      </c>
      <c r="D2877" s="4" t="str">
        <f>VLOOKUP(B2877,'local electoral areas'!BI:BJ,2,FALSE)</f>
        <v>Nenagh</v>
      </c>
      <c r="E2877" s="4">
        <v>22013</v>
      </c>
      <c r="F2877" s="5">
        <v>195</v>
      </c>
      <c r="G2877" t="b">
        <f>COUNTIF(B:B,B2877)&gt;1</f>
        <v>0</v>
      </c>
      <c r="H2877" s="43" t="s">
        <v>2789</v>
      </c>
      <c r="I2877" s="43" t="b">
        <f>COUNTIF(E:E,E2877)&gt;1</f>
        <v>0</v>
      </c>
    </row>
    <row r="2878" spans="1:9" x14ac:dyDescent="0.2">
      <c r="A2878" s="2" t="s">
        <v>10</v>
      </c>
      <c r="B2878" s="3" t="s">
        <v>2859</v>
      </c>
      <c r="C2878" s="4" t="s">
        <v>2786</v>
      </c>
      <c r="D2878" s="4" t="str">
        <f>VLOOKUP(B2878,'local electoral areas'!BI:BJ,2,FALSE)</f>
        <v>Newport</v>
      </c>
      <c r="E2878" s="4">
        <v>22065</v>
      </c>
      <c r="F2878" s="5">
        <v>378</v>
      </c>
      <c r="G2878" t="b">
        <f>COUNTIF(B:B,B2878)&gt;1</f>
        <v>0</v>
      </c>
      <c r="H2878" s="43" t="s">
        <v>2789</v>
      </c>
      <c r="I2878" s="43" t="b">
        <f>COUNTIF(E:E,E2878)&gt;1</f>
        <v>0</v>
      </c>
    </row>
    <row r="2879" spans="1:9" x14ac:dyDescent="0.2">
      <c r="A2879" s="2" t="s">
        <v>10</v>
      </c>
      <c r="B2879" s="3" t="s">
        <v>2860</v>
      </c>
      <c r="C2879" s="4" t="s">
        <v>2786</v>
      </c>
      <c r="D2879" s="4" t="str">
        <f>VLOOKUP(B2879,'local electoral areas'!BI:BJ,2,FALSE)</f>
        <v>Thurles</v>
      </c>
      <c r="E2879" s="4">
        <v>23105</v>
      </c>
      <c r="F2879" s="5">
        <v>782</v>
      </c>
      <c r="G2879" t="b">
        <f>COUNTIF(B:B,B2879)&gt;1</f>
        <v>0</v>
      </c>
      <c r="H2879" s="43" t="s">
        <v>2789</v>
      </c>
      <c r="I2879" s="43" t="b">
        <f>COUNTIF(E:E,E2879)&gt;1</f>
        <v>0</v>
      </c>
    </row>
    <row r="2880" spans="1:9" x14ac:dyDescent="0.2">
      <c r="A2880" s="2" t="s">
        <v>10</v>
      </c>
      <c r="B2880" s="3" t="s">
        <v>2861</v>
      </c>
      <c r="C2880" s="4" t="s">
        <v>2786</v>
      </c>
      <c r="D2880" s="4" t="str">
        <f>VLOOKUP(B2880,'local electoral areas'!BI:BJ,2,FALSE)</f>
        <v>Carrick-on-Suir</v>
      </c>
      <c r="E2880" s="4">
        <v>23090</v>
      </c>
      <c r="F2880" s="5">
        <v>679</v>
      </c>
      <c r="G2880" t="b">
        <f>COUNTIF(B:B,B2880)&gt;1</f>
        <v>0</v>
      </c>
      <c r="H2880" s="43" t="s">
        <v>2789</v>
      </c>
      <c r="I2880" s="43" t="b">
        <f>COUNTIF(E:E,E2880)&gt;1</f>
        <v>0</v>
      </c>
    </row>
    <row r="2881" spans="1:9" x14ac:dyDescent="0.2">
      <c r="A2881" s="2" t="s">
        <v>10</v>
      </c>
      <c r="B2881" s="3" t="s">
        <v>2862</v>
      </c>
      <c r="C2881" s="4" t="s">
        <v>2786</v>
      </c>
      <c r="D2881" s="4" t="str">
        <f>VLOOKUP(B2881,'local electoral areas'!BI:BJ,2,FALSE)</f>
        <v>Cashel – Tipperary</v>
      </c>
      <c r="E2881" s="4">
        <v>23165</v>
      </c>
      <c r="F2881" s="5">
        <v>250</v>
      </c>
      <c r="G2881" t="b">
        <f>COUNTIF(B:B,B2881)&gt;1</f>
        <v>0</v>
      </c>
      <c r="H2881" s="43" t="s">
        <v>2789</v>
      </c>
      <c r="I2881" s="43" t="b">
        <f>COUNTIF(E:E,E2881)&gt;1</f>
        <v>0</v>
      </c>
    </row>
    <row r="2882" spans="1:9" x14ac:dyDescent="0.2">
      <c r="A2882" s="2" t="s">
        <v>10</v>
      </c>
      <c r="B2882" s="3" t="s">
        <v>2863</v>
      </c>
      <c r="C2882" s="4" t="s">
        <v>2786</v>
      </c>
      <c r="D2882" s="4" t="str">
        <f>VLOOKUP(B2882,'local electoral areas'!BI:BJ,2,FALSE)</f>
        <v>Roscrea – Templemore</v>
      </c>
      <c r="E2882" s="4">
        <v>22066</v>
      </c>
      <c r="F2882" s="5">
        <v>484</v>
      </c>
      <c r="G2882" t="b">
        <f>COUNTIF(B:B,B2882)&gt;1</f>
        <v>0</v>
      </c>
      <c r="H2882" s="43" t="s">
        <v>2789</v>
      </c>
      <c r="I2882" s="43" t="b">
        <f>COUNTIF(E:E,E2882)&gt;1</f>
        <v>0</v>
      </c>
    </row>
    <row r="2883" spans="1:9" x14ac:dyDescent="0.2">
      <c r="A2883" s="2" t="s">
        <v>10</v>
      </c>
      <c r="B2883" s="3" t="s">
        <v>2864</v>
      </c>
      <c r="C2883" s="4" t="s">
        <v>2786</v>
      </c>
      <c r="D2883" s="4" t="str">
        <f>VLOOKUP(B2883,'local electoral areas'!BI:BJ,2,FALSE)</f>
        <v>Cashel – Tipperary</v>
      </c>
      <c r="E2883" s="4">
        <v>23166</v>
      </c>
      <c r="F2883" s="5">
        <v>882</v>
      </c>
      <c r="G2883" t="b">
        <f>COUNTIF(B:B,B2883)&gt;1</f>
        <v>0</v>
      </c>
      <c r="H2883" s="43" t="s">
        <v>2789</v>
      </c>
      <c r="I2883" s="43" t="b">
        <f>COUNTIF(E:E,E2883)&gt;1</f>
        <v>0</v>
      </c>
    </row>
    <row r="2884" spans="1:9" x14ac:dyDescent="0.2">
      <c r="A2884" s="2" t="s">
        <v>10</v>
      </c>
      <c r="B2884" s="3" t="s">
        <v>2865</v>
      </c>
      <c r="C2884" s="4" t="s">
        <v>2786</v>
      </c>
      <c r="D2884" s="4" t="str">
        <f>VLOOKUP(B2884,'local electoral areas'!BI:BJ,2,FALSE)</f>
        <v>Thurles</v>
      </c>
      <c r="E2884" s="4">
        <v>22067</v>
      </c>
      <c r="F2884" s="5">
        <v>596</v>
      </c>
      <c r="G2884" t="b">
        <f>COUNTIF(B:B,B2884)&gt;1</f>
        <v>0</v>
      </c>
      <c r="H2884" s="43" t="s">
        <v>2789</v>
      </c>
      <c r="I2884" s="43" t="b">
        <f>COUNTIF(E:E,E2884)&gt;1</f>
        <v>0</v>
      </c>
    </row>
    <row r="2885" spans="1:9" x14ac:dyDescent="0.2">
      <c r="A2885" s="2" t="s">
        <v>10</v>
      </c>
      <c r="B2885" s="3" t="s">
        <v>1862</v>
      </c>
      <c r="C2885" s="4" t="s">
        <v>2786</v>
      </c>
      <c r="D2885" s="4" t="s">
        <v>2866</v>
      </c>
      <c r="E2885" s="4">
        <v>23106</v>
      </c>
      <c r="F2885" s="5">
        <v>148</v>
      </c>
      <c r="G2885" t="b">
        <f>COUNTIF(B:B,B2885)&gt;1</f>
        <v>1</v>
      </c>
      <c r="H2885" s="43" t="s">
        <v>2789</v>
      </c>
      <c r="I2885" s="43" t="b">
        <f>COUNTIF(E:E,E2885)&gt;1</f>
        <v>0</v>
      </c>
    </row>
    <row r="2886" spans="1:9" x14ac:dyDescent="0.2">
      <c r="A2886" s="2" t="s">
        <v>10</v>
      </c>
      <c r="B2886" s="3" t="s">
        <v>1862</v>
      </c>
      <c r="C2886" s="4" t="s">
        <v>2786</v>
      </c>
      <c r="D2886" s="4" t="s">
        <v>2799</v>
      </c>
      <c r="E2886" s="4">
        <v>22014</v>
      </c>
      <c r="F2886" s="5">
        <v>307</v>
      </c>
      <c r="G2886" t="b">
        <f>COUNTIF(B:B,B2886)&gt;1</f>
        <v>1</v>
      </c>
      <c r="H2886" s="43" t="s">
        <v>2789</v>
      </c>
      <c r="I2886" s="43" t="b">
        <f>COUNTIF(E:E,E2886)&gt;1</f>
        <v>0</v>
      </c>
    </row>
    <row r="2887" spans="1:9" x14ac:dyDescent="0.2">
      <c r="A2887" s="2" t="s">
        <v>10</v>
      </c>
      <c r="B2887" s="3" t="s">
        <v>2867</v>
      </c>
      <c r="C2887" s="4" t="s">
        <v>2786</v>
      </c>
      <c r="D2887" s="4" t="s">
        <v>2788</v>
      </c>
      <c r="E2887" s="4" t="s">
        <v>2868</v>
      </c>
      <c r="F2887" s="5">
        <v>429</v>
      </c>
      <c r="G2887" t="b">
        <f>COUNTIF(B:B,B2887)&gt;1</f>
        <v>0</v>
      </c>
      <c r="H2887" s="43" t="s">
        <v>2789</v>
      </c>
      <c r="I2887" s="43" t="b">
        <f>COUNTIF(E:E,E2887)&gt;1</f>
        <v>0</v>
      </c>
    </row>
    <row r="2888" spans="1:9" x14ac:dyDescent="0.2">
      <c r="A2888" s="2" t="s">
        <v>10</v>
      </c>
      <c r="B2888" s="3" t="s">
        <v>2869</v>
      </c>
      <c r="C2888" s="4" t="s">
        <v>2786</v>
      </c>
      <c r="D2888" s="4" t="str">
        <f>VLOOKUP(B2888,'local electoral areas'!BI:BJ,2,FALSE)</f>
        <v>Carrick-on-Suir</v>
      </c>
      <c r="E2888" s="4">
        <v>23107</v>
      </c>
      <c r="F2888" s="5">
        <v>427</v>
      </c>
      <c r="G2888" t="b">
        <f>COUNTIF(B:B,B2888)&gt;1</f>
        <v>0</v>
      </c>
      <c r="H2888" s="43" t="s">
        <v>2789</v>
      </c>
      <c r="I2888" s="43" t="b">
        <f>COUNTIF(E:E,E2888)&gt;1</f>
        <v>0</v>
      </c>
    </row>
    <row r="2889" spans="1:9" x14ac:dyDescent="0.2">
      <c r="A2889" s="2" t="s">
        <v>10</v>
      </c>
      <c r="B2889" s="3" t="s">
        <v>2870</v>
      </c>
      <c r="C2889" s="4" t="s">
        <v>2786</v>
      </c>
      <c r="D2889" s="4" t="str">
        <f>VLOOKUP(B2889,'local electoral areas'!BI:BJ,2,FALSE)</f>
        <v>Thurles</v>
      </c>
      <c r="E2889" s="4">
        <v>22068</v>
      </c>
      <c r="F2889" s="5">
        <v>1428</v>
      </c>
      <c r="G2889" t="b">
        <f>COUNTIF(B:B,B2889)&gt;1</f>
        <v>0</v>
      </c>
      <c r="H2889" s="43" t="s">
        <v>2789</v>
      </c>
      <c r="I2889" s="43" t="b">
        <f>COUNTIF(E:E,E2889)&gt;1</f>
        <v>0</v>
      </c>
    </row>
    <row r="2890" spans="1:9" x14ac:dyDescent="0.2">
      <c r="A2890" s="2" t="s">
        <v>10</v>
      </c>
      <c r="B2890" s="3" t="s">
        <v>666</v>
      </c>
      <c r="C2890" s="4" t="s">
        <v>2786</v>
      </c>
      <c r="D2890" s="4" t="str">
        <f>VLOOKUP(B2890,'local electoral areas'!BI:BJ,2,FALSE)</f>
        <v>Thurles</v>
      </c>
      <c r="E2890" s="4">
        <v>22069</v>
      </c>
      <c r="F2890" s="5">
        <v>397</v>
      </c>
      <c r="G2890" t="b">
        <f>COUNTIF(B:B,B2890)&gt;1</f>
        <v>1</v>
      </c>
      <c r="H2890" s="43" t="s">
        <v>2789</v>
      </c>
      <c r="I2890" s="43" t="b">
        <f>COUNTIF(E:E,E2890)&gt;1</f>
        <v>0</v>
      </c>
    </row>
    <row r="2891" spans="1:9" x14ac:dyDescent="0.2">
      <c r="A2891" s="2" t="s">
        <v>10</v>
      </c>
      <c r="B2891" s="3" t="s">
        <v>2871</v>
      </c>
      <c r="C2891" s="4" t="s">
        <v>2786</v>
      </c>
      <c r="D2891" s="4" t="str">
        <f>VLOOKUP(B2891,'local electoral areas'!BI:BJ,2,FALSE)</f>
        <v>Clonmel</v>
      </c>
      <c r="E2891" s="4">
        <v>23134</v>
      </c>
      <c r="F2891" s="5">
        <v>3455</v>
      </c>
      <c r="G2891" t="b">
        <f>COUNTIF(B:B,B2891)&gt;1</f>
        <v>0</v>
      </c>
      <c r="H2891" s="43" t="s">
        <v>2789</v>
      </c>
      <c r="I2891" s="43" t="b">
        <f>COUNTIF(E:E,E2891)&gt;1</f>
        <v>0</v>
      </c>
    </row>
    <row r="2892" spans="1:9" x14ac:dyDescent="0.2">
      <c r="A2892" s="2" t="s">
        <v>10</v>
      </c>
      <c r="B2892" s="3" t="s">
        <v>2872</v>
      </c>
      <c r="C2892" s="4" t="s">
        <v>2786</v>
      </c>
      <c r="D2892" s="4" t="str">
        <f>VLOOKUP(B2892,'local electoral areas'!BI:BJ,2,FALSE)</f>
        <v>Nenagh</v>
      </c>
      <c r="E2892" s="4">
        <v>22015</v>
      </c>
      <c r="F2892" s="5">
        <v>644</v>
      </c>
      <c r="G2892" t="b">
        <f>COUNTIF(B:B,B2892)&gt;1</f>
        <v>0</v>
      </c>
      <c r="H2892" s="43" t="s">
        <v>2789</v>
      </c>
      <c r="I2892" s="43" t="b">
        <f>COUNTIF(E:E,E2892)&gt;1</f>
        <v>0</v>
      </c>
    </row>
    <row r="2893" spans="1:9" x14ac:dyDescent="0.2">
      <c r="A2893" s="2" t="s">
        <v>10</v>
      </c>
      <c r="B2893" s="3" t="s">
        <v>2873</v>
      </c>
      <c r="C2893" s="4" t="s">
        <v>2786</v>
      </c>
      <c r="D2893" s="4" t="str">
        <f>VLOOKUP(B2893,'local electoral areas'!BI:BJ,2,FALSE)</f>
        <v>Clonmel</v>
      </c>
      <c r="E2893" s="4">
        <v>23135</v>
      </c>
      <c r="F2893" s="5">
        <v>783</v>
      </c>
      <c r="G2893" t="b">
        <f>COUNTIF(B:B,B2893)&gt;1</f>
        <v>0</v>
      </c>
      <c r="H2893" s="43" t="s">
        <v>2789</v>
      </c>
      <c r="I2893" s="43" t="b">
        <f>COUNTIF(E:E,E2893)&gt;1</f>
        <v>0</v>
      </c>
    </row>
    <row r="2894" spans="1:9" x14ac:dyDescent="0.2">
      <c r="A2894" s="2" t="s">
        <v>10</v>
      </c>
      <c r="B2894" s="3" t="s">
        <v>2325</v>
      </c>
      <c r="C2894" s="4" t="s">
        <v>2786</v>
      </c>
      <c r="D2894" s="4" t="str">
        <f>VLOOKUP(B2894,'local electoral areas'!BI:BJ,2,FALSE)</f>
        <v>Cahir</v>
      </c>
      <c r="E2894" s="4">
        <v>23125</v>
      </c>
      <c r="F2894" s="5">
        <v>2250</v>
      </c>
      <c r="G2894" t="b">
        <f>COUNTIF(B:B,B2894)&gt;1</f>
        <v>1</v>
      </c>
      <c r="H2894" s="43" t="s">
        <v>2789</v>
      </c>
      <c r="I2894" s="43" t="b">
        <f>COUNTIF(E:E,E2894)&gt;1</f>
        <v>0</v>
      </c>
    </row>
    <row r="2895" spans="1:9" x14ac:dyDescent="0.2">
      <c r="A2895" s="2" t="s">
        <v>10</v>
      </c>
      <c r="B2895" s="3" t="s">
        <v>2421</v>
      </c>
      <c r="C2895" s="4" t="s">
        <v>2786</v>
      </c>
      <c r="D2895" s="4" t="str">
        <f>VLOOKUP(B2895,'local electoral areas'!BI:BJ,2,FALSE)</f>
        <v>Thurles</v>
      </c>
      <c r="E2895" s="4">
        <v>23147</v>
      </c>
      <c r="F2895" s="5">
        <v>311</v>
      </c>
      <c r="G2895" t="b">
        <f>COUNTIF(B:B,B2895)&gt;1</f>
        <v>1</v>
      </c>
      <c r="H2895" s="43" t="s">
        <v>2789</v>
      </c>
      <c r="I2895" s="43" t="b">
        <f>COUNTIF(E:E,E2895)&gt;1</f>
        <v>0</v>
      </c>
    </row>
    <row r="2896" spans="1:9" x14ac:dyDescent="0.2">
      <c r="A2896" s="2" t="s">
        <v>10</v>
      </c>
      <c r="B2896" s="3" t="s">
        <v>2874</v>
      </c>
      <c r="C2896" s="4" t="s">
        <v>2786</v>
      </c>
      <c r="D2896" s="4" t="str">
        <f>VLOOKUP(B2896,'local electoral areas'!BI:BJ,2,FALSE)</f>
        <v>Cahir</v>
      </c>
      <c r="E2896" s="4">
        <v>23126</v>
      </c>
      <c r="F2896" s="5">
        <v>582</v>
      </c>
      <c r="G2896" t="b">
        <f>COUNTIF(B:B,B2896)&gt;1</f>
        <v>0</v>
      </c>
      <c r="H2896" s="43" t="s">
        <v>2789</v>
      </c>
      <c r="I2896" s="43" t="b">
        <f>COUNTIF(E:E,E2896)&gt;1</f>
        <v>0</v>
      </c>
    </row>
    <row r="2897" spans="1:9" x14ac:dyDescent="0.2">
      <c r="A2897" s="2" t="s">
        <v>10</v>
      </c>
      <c r="B2897" s="3" t="s">
        <v>2875</v>
      </c>
      <c r="C2897" s="4" t="s">
        <v>2786</v>
      </c>
      <c r="D2897" s="4" t="str">
        <f>VLOOKUP(B2897,'local electoral areas'!BI:BJ,2,FALSE)</f>
        <v>Cashel – Tipperary</v>
      </c>
      <c r="E2897" s="4">
        <v>23167</v>
      </c>
      <c r="F2897" s="5">
        <v>512</v>
      </c>
      <c r="G2897" t="b">
        <f>COUNTIF(B:B,B2897)&gt;1</f>
        <v>0</v>
      </c>
      <c r="H2897" s="43" t="s">
        <v>2789</v>
      </c>
      <c r="I2897" s="43" t="b">
        <f>COUNTIF(E:E,E2897)&gt;1</f>
        <v>0</v>
      </c>
    </row>
    <row r="2898" spans="1:9" x14ac:dyDescent="0.2">
      <c r="A2898" s="2" t="s">
        <v>10</v>
      </c>
      <c r="B2898" s="3" t="s">
        <v>2876</v>
      </c>
      <c r="C2898" s="4" t="s">
        <v>2786</v>
      </c>
      <c r="D2898" s="4" t="str">
        <f>VLOOKUP(B2898,'local electoral areas'!BI:BJ,2,FALSE)</f>
        <v>Newport</v>
      </c>
      <c r="E2898" s="4">
        <v>22039</v>
      </c>
      <c r="F2898" s="5">
        <v>671</v>
      </c>
      <c r="G2898" t="b">
        <f>COUNTIF(B:B,B2898)&gt;1</f>
        <v>0</v>
      </c>
      <c r="H2898" s="43" t="s">
        <v>2789</v>
      </c>
      <c r="I2898" s="43" t="b">
        <f>COUNTIF(E:E,E2898)&gt;1</f>
        <v>0</v>
      </c>
    </row>
    <row r="2899" spans="1:9" x14ac:dyDescent="0.2">
      <c r="A2899" s="2" t="s">
        <v>10</v>
      </c>
      <c r="B2899" s="3" t="s">
        <v>2877</v>
      </c>
      <c r="C2899" s="4" t="s">
        <v>2786</v>
      </c>
      <c r="D2899" s="4" t="str">
        <f>VLOOKUP(B2899,'local electoral areas'!BI:BJ,2,FALSE)</f>
        <v>Cahir</v>
      </c>
      <c r="E2899" s="4">
        <v>23168</v>
      </c>
      <c r="F2899" s="5">
        <v>553</v>
      </c>
      <c r="G2899" t="b">
        <f>COUNTIF(B:B,B2899)&gt;1</f>
        <v>0</v>
      </c>
      <c r="H2899" s="43" t="s">
        <v>2789</v>
      </c>
      <c r="I2899" s="43" t="b">
        <f>COUNTIF(E:E,E2899)&gt;1</f>
        <v>0</v>
      </c>
    </row>
    <row r="2900" spans="1:9" x14ac:dyDescent="0.2">
      <c r="A2900" s="2" t="s">
        <v>10</v>
      </c>
      <c r="B2900" s="3" t="s">
        <v>2878</v>
      </c>
      <c r="C2900" s="4" t="s">
        <v>2786</v>
      </c>
      <c r="D2900" s="4" t="str">
        <f>VLOOKUP(B2900,'local electoral areas'!BI:BJ,2,FALSE)</f>
        <v>Roscrea – Templemore</v>
      </c>
      <c r="E2900" s="4">
        <v>22056</v>
      </c>
      <c r="F2900" s="5">
        <v>484</v>
      </c>
      <c r="G2900" t="b">
        <f>COUNTIF(B:B,B2900)&gt;1</f>
        <v>0</v>
      </c>
      <c r="H2900" s="43" t="s">
        <v>2789</v>
      </c>
      <c r="I2900" s="43" t="b">
        <f>COUNTIF(E:E,E2900)&gt;1</f>
        <v>0</v>
      </c>
    </row>
    <row r="2901" spans="1:9" x14ac:dyDescent="0.2">
      <c r="A2901" s="2" t="s">
        <v>10</v>
      </c>
      <c r="B2901" s="3" t="s">
        <v>928</v>
      </c>
      <c r="C2901" s="4" t="s">
        <v>2786</v>
      </c>
      <c r="D2901" s="4" t="str">
        <f>VLOOKUP(B2901,'local electoral areas'!BI:BJ,2,FALSE)</f>
        <v>Roscrea – Templemore</v>
      </c>
      <c r="E2901" s="4">
        <v>22057</v>
      </c>
      <c r="F2901" s="5">
        <v>360</v>
      </c>
      <c r="G2901" t="b">
        <f>COUNTIF(B:B,B2901)&gt;1</f>
        <v>1</v>
      </c>
      <c r="H2901" s="43" t="s">
        <v>2789</v>
      </c>
      <c r="I2901" s="43" t="b">
        <f>COUNTIF(E:E,E2901)&gt;1</f>
        <v>0</v>
      </c>
    </row>
    <row r="2902" spans="1:9" x14ac:dyDescent="0.2">
      <c r="A2902" s="2" t="s">
        <v>10</v>
      </c>
      <c r="B2902" s="3" t="s">
        <v>2879</v>
      </c>
      <c r="C2902" s="4" t="s">
        <v>2786</v>
      </c>
      <c r="D2902" s="4" t="str">
        <f>VLOOKUP(B2902,'local electoral areas'!BI:BJ,2,FALSE)</f>
        <v>Cashel – Tipperary</v>
      </c>
      <c r="E2902" s="4">
        <v>23108</v>
      </c>
      <c r="F2902" s="5">
        <v>672</v>
      </c>
      <c r="G2902" t="b">
        <f>COUNTIF(B:B,B2902)&gt;1</f>
        <v>0</v>
      </c>
      <c r="H2902" s="43" t="s">
        <v>2789</v>
      </c>
      <c r="I2902" s="43" t="b">
        <f>COUNTIF(E:E,E2902)&gt;1</f>
        <v>0</v>
      </c>
    </row>
    <row r="2903" spans="1:9" x14ac:dyDescent="0.2">
      <c r="A2903" s="2" t="s">
        <v>10</v>
      </c>
      <c r="B2903" s="3" t="s">
        <v>2880</v>
      </c>
      <c r="C2903" s="4" t="s">
        <v>2786</v>
      </c>
      <c r="D2903" s="4" t="str">
        <f>VLOOKUP(B2903,'local electoral areas'!BI:BJ,2,FALSE)</f>
        <v>Carrick-on-Suir</v>
      </c>
      <c r="E2903" s="4">
        <v>23109</v>
      </c>
      <c r="F2903" s="5">
        <v>1212</v>
      </c>
      <c r="G2903" t="b">
        <f>COUNTIF(B:B,B2903)&gt;1</f>
        <v>0</v>
      </c>
      <c r="H2903" s="43" t="s">
        <v>2789</v>
      </c>
      <c r="I2903" s="43" t="b">
        <f>COUNTIF(E:E,E2903)&gt;1</f>
        <v>0</v>
      </c>
    </row>
    <row r="2904" spans="1:9" x14ac:dyDescent="0.2">
      <c r="A2904" s="2" t="s">
        <v>10</v>
      </c>
      <c r="B2904" s="3" t="s">
        <v>2881</v>
      </c>
      <c r="C2904" s="4" t="s">
        <v>2786</v>
      </c>
      <c r="D2904" s="4" t="str">
        <f>VLOOKUP(B2904,'local electoral areas'!BI:BJ,2,FALSE)</f>
        <v>Newport</v>
      </c>
      <c r="E2904" s="4">
        <v>22040</v>
      </c>
      <c r="F2904" s="5">
        <v>497</v>
      </c>
      <c r="G2904" t="b">
        <f>COUNTIF(B:B,B2904)&gt;1</f>
        <v>0</v>
      </c>
      <c r="H2904" s="43" t="s">
        <v>2789</v>
      </c>
      <c r="I2904" s="43" t="b">
        <f>COUNTIF(E:E,E2904)&gt;1</f>
        <v>0</v>
      </c>
    </row>
    <row r="2905" spans="1:9" x14ac:dyDescent="0.2">
      <c r="A2905" s="2" t="s">
        <v>10</v>
      </c>
      <c r="B2905" s="3" t="s">
        <v>2428</v>
      </c>
      <c r="C2905" s="4" t="s">
        <v>2786</v>
      </c>
      <c r="D2905" s="4" t="str">
        <f>VLOOKUP(B2905,'local electoral areas'!BI:BJ,2,FALSE)</f>
        <v>Newport</v>
      </c>
      <c r="E2905" s="4">
        <v>22041</v>
      </c>
      <c r="F2905" s="5">
        <v>700</v>
      </c>
      <c r="G2905" t="b">
        <f>COUNTIF(B:B,B2905)&gt;1</f>
        <v>1</v>
      </c>
      <c r="H2905" s="43" t="s">
        <v>2789</v>
      </c>
      <c r="I2905" s="43" t="b">
        <f>COUNTIF(E:E,E2905)&gt;1</f>
        <v>0</v>
      </c>
    </row>
    <row r="2906" spans="1:9" x14ac:dyDescent="0.2">
      <c r="A2906" s="2" t="s">
        <v>10</v>
      </c>
      <c r="B2906" s="3" t="s">
        <v>2882</v>
      </c>
      <c r="C2906" s="4" t="s">
        <v>2786</v>
      </c>
      <c r="D2906" s="4" t="str">
        <f>VLOOKUP(B2906,'local electoral areas'!BI:BJ,2,FALSE)</f>
        <v>Cashel – Tipperary</v>
      </c>
      <c r="E2906" s="4">
        <v>23169</v>
      </c>
      <c r="F2906" s="5">
        <v>570</v>
      </c>
      <c r="G2906" t="b">
        <f>COUNTIF(B:B,B2906)&gt;1</f>
        <v>0</v>
      </c>
      <c r="H2906" s="43" t="s">
        <v>2789</v>
      </c>
      <c r="I2906" s="43" t="b">
        <f>COUNTIF(E:E,E2906)&gt;1</f>
        <v>0</v>
      </c>
    </row>
    <row r="2907" spans="1:9" x14ac:dyDescent="0.2">
      <c r="A2907" s="2" t="s">
        <v>10</v>
      </c>
      <c r="B2907" s="3" t="s">
        <v>386</v>
      </c>
      <c r="C2907" s="4" t="s">
        <v>2786</v>
      </c>
      <c r="D2907" s="4" t="str">
        <f>VLOOKUP(B2907,'local electoral areas'!BI:BJ,2,FALSE)</f>
        <v>Carrick-on-Suir</v>
      </c>
      <c r="E2907" s="4">
        <v>23091</v>
      </c>
      <c r="F2907" s="5">
        <v>353</v>
      </c>
      <c r="G2907" t="b">
        <f>COUNTIF(B:B,B2907)&gt;1</f>
        <v>1</v>
      </c>
      <c r="H2907" s="43" t="s">
        <v>2789</v>
      </c>
      <c r="I2907" s="43" t="b">
        <f>COUNTIF(E:E,E2907)&gt;1</f>
        <v>0</v>
      </c>
    </row>
    <row r="2908" spans="1:9" x14ac:dyDescent="0.2">
      <c r="A2908" s="2" t="s">
        <v>10</v>
      </c>
      <c r="B2908" s="3" t="s">
        <v>2883</v>
      </c>
      <c r="C2908" s="4" t="s">
        <v>2786</v>
      </c>
      <c r="D2908" s="4" t="str">
        <f>VLOOKUP(B2908,'local electoral areas'!BI:BJ,2,FALSE)</f>
        <v>Newport</v>
      </c>
      <c r="E2908" s="4">
        <v>22042</v>
      </c>
      <c r="F2908" s="5">
        <v>469</v>
      </c>
      <c r="G2908" t="b">
        <f>COUNTIF(B:B,B2908)&gt;1</f>
        <v>0</v>
      </c>
      <c r="H2908" s="43" t="s">
        <v>2789</v>
      </c>
      <c r="I2908" s="43" t="b">
        <f>COUNTIF(E:E,E2908)&gt;1</f>
        <v>0</v>
      </c>
    </row>
    <row r="2909" spans="1:9" x14ac:dyDescent="0.2">
      <c r="A2909" s="2" t="s">
        <v>10</v>
      </c>
      <c r="B2909" s="3" t="s">
        <v>2884</v>
      </c>
      <c r="C2909" s="4" t="s">
        <v>2786</v>
      </c>
      <c r="D2909" s="4" t="str">
        <f>VLOOKUP(B2909,'local electoral areas'!BI:BJ,2,FALSE)</f>
        <v>Newport</v>
      </c>
      <c r="E2909" s="4">
        <v>22043</v>
      </c>
      <c r="F2909" s="5">
        <v>375</v>
      </c>
      <c r="G2909" t="b">
        <f>COUNTIF(B:B,B2909)&gt;1</f>
        <v>0</v>
      </c>
      <c r="H2909" s="43" t="s">
        <v>2789</v>
      </c>
      <c r="I2909" s="43" t="b">
        <f>COUNTIF(E:E,E2909)&gt;1</f>
        <v>0</v>
      </c>
    </row>
    <row r="2910" spans="1:9" x14ac:dyDescent="0.2">
      <c r="A2910" s="2" t="s">
        <v>10</v>
      </c>
      <c r="B2910" s="3" t="s">
        <v>703</v>
      </c>
      <c r="C2910" s="4" t="s">
        <v>2786</v>
      </c>
      <c r="D2910" s="4" t="str">
        <f>VLOOKUP(B2910,'local electoral areas'!BI:BJ,2,FALSE)</f>
        <v>Cashel – Tipperary</v>
      </c>
      <c r="E2910" s="4">
        <v>23110</v>
      </c>
      <c r="F2910" s="5">
        <v>1017</v>
      </c>
      <c r="G2910" t="b">
        <f>COUNTIF(B:B,B2910)&gt;1</f>
        <v>1</v>
      </c>
      <c r="H2910" s="43" t="s">
        <v>2789</v>
      </c>
      <c r="I2910" s="43" t="b">
        <f>COUNTIF(E:E,E2910)&gt;1</f>
        <v>0</v>
      </c>
    </row>
    <row r="2911" spans="1:9" x14ac:dyDescent="0.2">
      <c r="A2911" s="2" t="s">
        <v>10</v>
      </c>
      <c r="B2911" s="3" t="s">
        <v>387</v>
      </c>
      <c r="C2911" s="4" t="s">
        <v>2786</v>
      </c>
      <c r="D2911" s="4" t="str">
        <f>VLOOKUP(B2911,'local electoral areas'!BI:BJ,2,FALSE)</f>
        <v>Thurles</v>
      </c>
      <c r="E2911" s="4">
        <v>22070</v>
      </c>
      <c r="F2911" s="5">
        <v>564</v>
      </c>
      <c r="G2911" t="b">
        <f>COUNTIF(B:B,B2911)&gt;1</f>
        <v>1</v>
      </c>
      <c r="H2911" s="43" t="s">
        <v>2789</v>
      </c>
      <c r="I2911" s="43" t="b">
        <f>COUNTIF(E:E,E2911)&gt;1</f>
        <v>0</v>
      </c>
    </row>
    <row r="2912" spans="1:9" x14ac:dyDescent="0.2">
      <c r="A2912" s="2" t="s">
        <v>10</v>
      </c>
      <c r="B2912" s="3" t="s">
        <v>2885</v>
      </c>
      <c r="C2912" s="4" t="s">
        <v>2786</v>
      </c>
      <c r="D2912" s="4" t="s">
        <v>2866</v>
      </c>
      <c r="E2912" s="4" t="s">
        <v>2886</v>
      </c>
      <c r="F2912" s="5">
        <v>1478</v>
      </c>
      <c r="G2912" t="b">
        <f>COUNTIF(B:B,B2912)&gt;1</f>
        <v>0</v>
      </c>
      <c r="H2912" s="43" t="s">
        <v>2789</v>
      </c>
      <c r="I2912" s="43" t="b">
        <f>COUNTIF(E:E,E2912)&gt;1</f>
        <v>0</v>
      </c>
    </row>
    <row r="2913" spans="1:9" x14ac:dyDescent="0.2">
      <c r="A2913" s="2" t="s">
        <v>10</v>
      </c>
      <c r="B2913" s="3" t="s">
        <v>2887</v>
      </c>
      <c r="C2913" s="4" t="s">
        <v>2786</v>
      </c>
      <c r="D2913" s="4" t="str">
        <f>VLOOKUP(B2913,'local electoral areas'!BI:BJ,2,FALSE)</f>
        <v>Clonmel</v>
      </c>
      <c r="E2913" s="4">
        <v>23138</v>
      </c>
      <c r="F2913" s="5">
        <v>297</v>
      </c>
      <c r="G2913" t="b">
        <f>COUNTIF(B:B,B2913)&gt;1</f>
        <v>0</v>
      </c>
      <c r="H2913" s="43" t="s">
        <v>2789</v>
      </c>
      <c r="I2913" s="43" t="b">
        <f>COUNTIF(E:E,E2913)&gt;1</f>
        <v>0</v>
      </c>
    </row>
    <row r="2914" spans="1:9" x14ac:dyDescent="0.2">
      <c r="A2914" s="2" t="s">
        <v>10</v>
      </c>
      <c r="B2914" s="3" t="s">
        <v>2888</v>
      </c>
      <c r="C2914" s="4" t="s">
        <v>2786</v>
      </c>
      <c r="D2914" s="4" t="str">
        <f>VLOOKUP(B2914,'local electoral areas'!BI:BJ,2,FALSE)</f>
        <v>Carrick-on-Suir</v>
      </c>
      <c r="E2914" s="4">
        <v>23148</v>
      </c>
      <c r="F2914" s="5">
        <v>433</v>
      </c>
      <c r="G2914" t="b">
        <f>COUNTIF(B:B,B2914)&gt;1</f>
        <v>0</v>
      </c>
      <c r="H2914" s="43" t="s">
        <v>2789</v>
      </c>
      <c r="I2914" s="43" t="b">
        <f>COUNTIF(E:E,E2914)&gt;1</f>
        <v>0</v>
      </c>
    </row>
    <row r="2915" spans="1:9" x14ac:dyDescent="0.2">
      <c r="A2915" s="2" t="s">
        <v>10</v>
      </c>
      <c r="B2915" s="3" t="s">
        <v>2889</v>
      </c>
      <c r="C2915" s="4" t="s">
        <v>2786</v>
      </c>
      <c r="D2915" s="4" t="str">
        <f>VLOOKUP(B2915,'local electoral areas'!BI:BJ,2,FALSE)</f>
        <v>Nenagh</v>
      </c>
      <c r="E2915" s="4">
        <v>22044</v>
      </c>
      <c r="F2915" s="5">
        <v>782</v>
      </c>
      <c r="G2915" t="b">
        <f>COUNTIF(B:B,B2915)&gt;1</f>
        <v>0</v>
      </c>
      <c r="H2915" s="43" t="s">
        <v>2789</v>
      </c>
      <c r="I2915" s="43" t="b">
        <f>COUNTIF(E:E,E2915)&gt;1</f>
        <v>0</v>
      </c>
    </row>
    <row r="2916" spans="1:9" x14ac:dyDescent="0.2">
      <c r="A2916" s="2" t="s">
        <v>10</v>
      </c>
      <c r="B2916" s="3" t="s">
        <v>2890</v>
      </c>
      <c r="C2916" s="4" t="s">
        <v>2786</v>
      </c>
      <c r="D2916" s="4" t="str">
        <f>VLOOKUP(B2916,'local electoral areas'!BI:BJ,2,FALSE)</f>
        <v>Cahir</v>
      </c>
      <c r="E2916" s="4">
        <v>23111</v>
      </c>
      <c r="F2916" s="5">
        <v>781</v>
      </c>
      <c r="G2916" t="b">
        <f>COUNTIF(B:B,B2916)&gt;1</f>
        <v>0</v>
      </c>
      <c r="H2916" s="43" t="s">
        <v>2789</v>
      </c>
      <c r="I2916" s="43" t="b">
        <f>COUNTIF(E:E,E2916)&gt;1</f>
        <v>0</v>
      </c>
    </row>
    <row r="2917" spans="1:9" x14ac:dyDescent="0.2">
      <c r="A2917" s="2" t="s">
        <v>10</v>
      </c>
      <c r="B2917" s="3" t="s">
        <v>2891</v>
      </c>
      <c r="C2917" s="4" t="s">
        <v>2786</v>
      </c>
      <c r="D2917" s="4" t="str">
        <f>VLOOKUP(B2917,'local electoral areas'!BI:BJ,2,FALSE)</f>
        <v>Roscrea – Templemore</v>
      </c>
      <c r="E2917" s="4">
        <v>22046</v>
      </c>
      <c r="F2917" s="5">
        <v>676</v>
      </c>
      <c r="G2917" t="b">
        <f>COUNTIF(B:B,B2917)&gt;1</f>
        <v>0</v>
      </c>
      <c r="H2917" s="43" t="s">
        <v>2789</v>
      </c>
      <c r="I2917" s="43" t="b">
        <f>COUNTIF(E:E,E2917)&gt;1</f>
        <v>0</v>
      </c>
    </row>
    <row r="2918" spans="1:9" x14ac:dyDescent="0.2">
      <c r="A2918" s="2" t="s">
        <v>10</v>
      </c>
      <c r="B2918" s="3" t="s">
        <v>2892</v>
      </c>
      <c r="C2918" s="4" t="s">
        <v>2786</v>
      </c>
      <c r="D2918" s="4" t="str">
        <f>VLOOKUP(B2918,'local electoral areas'!BI:BJ,2,FALSE)</f>
        <v>Cashel – Tipperary</v>
      </c>
      <c r="E2918" s="4">
        <v>23170</v>
      </c>
      <c r="F2918" s="5">
        <v>523</v>
      </c>
      <c r="G2918" t="b">
        <f>COUNTIF(B:B,B2918)&gt;1</f>
        <v>0</v>
      </c>
      <c r="H2918" s="43" t="s">
        <v>2789</v>
      </c>
      <c r="I2918" s="43" t="b">
        <f>COUNTIF(E:E,E2918)&gt;1</f>
        <v>0</v>
      </c>
    </row>
    <row r="2919" spans="1:9" x14ac:dyDescent="0.2">
      <c r="A2919" s="2" t="s">
        <v>10</v>
      </c>
      <c r="B2919" s="3" t="s">
        <v>2893</v>
      </c>
      <c r="C2919" s="4" t="s">
        <v>2786</v>
      </c>
      <c r="D2919" s="4" t="str">
        <f>VLOOKUP(B2919,'local electoral areas'!BI:BJ,2,FALSE)</f>
        <v>Clonmel</v>
      </c>
      <c r="E2919" s="4">
        <v>23139</v>
      </c>
      <c r="F2919" s="5">
        <v>878</v>
      </c>
      <c r="G2919" t="b">
        <f>COUNTIF(B:B,B2919)&gt;1</f>
        <v>0</v>
      </c>
      <c r="H2919" s="43" t="s">
        <v>2789</v>
      </c>
      <c r="I2919" s="43" t="b">
        <f>COUNTIF(E:E,E2919)&gt;1</f>
        <v>0</v>
      </c>
    </row>
    <row r="2920" spans="1:9" x14ac:dyDescent="0.2">
      <c r="A2920" s="2" t="s">
        <v>10</v>
      </c>
      <c r="B2920" s="3" t="s">
        <v>2894</v>
      </c>
      <c r="C2920" s="4" t="s">
        <v>2786</v>
      </c>
      <c r="D2920" s="4" t="str">
        <f>VLOOKUP(B2920,'local electoral areas'!BI:BJ,2,FALSE)</f>
        <v>Thurles</v>
      </c>
      <c r="E2920" s="4">
        <v>22071</v>
      </c>
      <c r="F2920" s="5">
        <v>1038</v>
      </c>
      <c r="G2920" t="b">
        <f>COUNTIF(B:B,B2920)&gt;1</f>
        <v>0</v>
      </c>
      <c r="H2920" s="43" t="s">
        <v>2789</v>
      </c>
      <c r="I2920" s="43" t="b">
        <f>COUNTIF(E:E,E2920)&gt;1</f>
        <v>0</v>
      </c>
    </row>
    <row r="2921" spans="1:9" x14ac:dyDescent="0.2">
      <c r="A2921" s="2" t="s">
        <v>10</v>
      </c>
      <c r="B2921" s="3" t="s">
        <v>2895</v>
      </c>
      <c r="C2921" s="4" t="s">
        <v>2786</v>
      </c>
      <c r="D2921" s="4" t="str">
        <f>VLOOKUP(B2921,'local electoral areas'!BI:BJ,2,FALSE)</f>
        <v>Thurles</v>
      </c>
      <c r="E2921" s="4">
        <v>22072</v>
      </c>
      <c r="F2921" s="5">
        <v>321</v>
      </c>
      <c r="G2921" t="b">
        <f>COUNTIF(B:B,B2921)&gt;1</f>
        <v>0</v>
      </c>
      <c r="H2921" s="43" t="s">
        <v>2789</v>
      </c>
      <c r="I2921" s="43" t="b">
        <f>COUNTIF(E:E,E2921)&gt;1</f>
        <v>0</v>
      </c>
    </row>
    <row r="2922" spans="1:9" x14ac:dyDescent="0.2">
      <c r="A2922" s="2" t="s">
        <v>10</v>
      </c>
      <c r="B2922" s="3" t="s">
        <v>2896</v>
      </c>
      <c r="C2922" s="4" t="s">
        <v>2786</v>
      </c>
      <c r="D2922" s="4" t="str">
        <f>VLOOKUP(B2922,'local electoral areas'!BI:BJ,2,FALSE)</f>
        <v>Nenagh</v>
      </c>
      <c r="E2922" s="4">
        <v>22016</v>
      </c>
      <c r="F2922" s="5">
        <v>286</v>
      </c>
      <c r="G2922" t="b">
        <f>COUNTIF(B:B,B2922)&gt;1</f>
        <v>0</v>
      </c>
      <c r="H2922" s="43" t="s">
        <v>2789</v>
      </c>
      <c r="I2922" s="43" t="b">
        <f>COUNTIF(E:E,E2922)&gt;1</f>
        <v>0</v>
      </c>
    </row>
    <row r="2923" spans="1:9" x14ac:dyDescent="0.2">
      <c r="A2923" s="2" t="s">
        <v>10</v>
      </c>
      <c r="B2923" s="3" t="s">
        <v>2897</v>
      </c>
      <c r="C2923" s="4" t="s">
        <v>2786</v>
      </c>
      <c r="D2923" s="4" t="str">
        <f>VLOOKUP(B2923,'local electoral areas'!BI:BJ,2,FALSE)</f>
        <v>Nenagh</v>
      </c>
      <c r="E2923" s="4">
        <v>22017</v>
      </c>
      <c r="F2923" s="5">
        <v>325</v>
      </c>
      <c r="G2923" t="b">
        <f>COUNTIF(B:B,B2923)&gt;1</f>
        <v>0</v>
      </c>
      <c r="H2923" s="43" t="s">
        <v>2789</v>
      </c>
      <c r="I2923" s="43" t="b">
        <f>COUNTIF(E:E,E2923)&gt;1</f>
        <v>0</v>
      </c>
    </row>
    <row r="2924" spans="1:9" x14ac:dyDescent="0.2">
      <c r="A2924" s="2" t="s">
        <v>10</v>
      </c>
      <c r="B2924" s="3" t="s">
        <v>2898</v>
      </c>
      <c r="C2924" s="4" t="s">
        <v>2786</v>
      </c>
      <c r="D2924" s="4" t="str">
        <f>VLOOKUP(B2924,'local electoral areas'!BI:BJ,2,FALSE)</f>
        <v>Roscrea – Templemore</v>
      </c>
      <c r="E2924" s="4">
        <v>22073</v>
      </c>
      <c r="F2924" s="5">
        <v>661</v>
      </c>
      <c r="G2924" t="b">
        <f>COUNTIF(B:B,B2924)&gt;1</f>
        <v>0</v>
      </c>
      <c r="H2924" s="43" t="s">
        <v>2789</v>
      </c>
      <c r="I2924" s="43" t="b">
        <f>COUNTIF(E:E,E2924)&gt;1</f>
        <v>0</v>
      </c>
    </row>
    <row r="2925" spans="1:9" x14ac:dyDescent="0.2">
      <c r="A2925" s="2" t="s">
        <v>10</v>
      </c>
      <c r="B2925" s="3" t="s">
        <v>2899</v>
      </c>
      <c r="C2925" s="4" t="s">
        <v>2786</v>
      </c>
      <c r="D2925" s="4" t="str">
        <f>VLOOKUP(B2925,'local electoral areas'!BI:BJ,2,FALSE)</f>
        <v>Carrick-on-Suir</v>
      </c>
      <c r="E2925" s="4">
        <v>23112</v>
      </c>
      <c r="F2925" s="5">
        <v>706</v>
      </c>
      <c r="G2925" t="b">
        <f>COUNTIF(B:B,B2925)&gt;1</f>
        <v>0</v>
      </c>
      <c r="H2925" s="43" t="s">
        <v>2789</v>
      </c>
      <c r="I2925" s="43" t="b">
        <f>COUNTIF(E:E,E2925)&gt;1</f>
        <v>0</v>
      </c>
    </row>
    <row r="2926" spans="1:9" x14ac:dyDescent="0.2">
      <c r="A2926" s="2" t="s">
        <v>10</v>
      </c>
      <c r="B2926" s="3" t="s">
        <v>2900</v>
      </c>
      <c r="C2926" s="4" t="s">
        <v>2786</v>
      </c>
      <c r="D2926" s="4" t="str">
        <f>VLOOKUP(B2926,'local electoral areas'!BI:BJ,2,FALSE)</f>
        <v>Nenagh</v>
      </c>
      <c r="E2926" s="4">
        <v>22018</v>
      </c>
      <c r="F2926" s="5">
        <v>198</v>
      </c>
      <c r="G2926" t="b">
        <f>COUNTIF(B:B,B2926)&gt;1</f>
        <v>0</v>
      </c>
      <c r="H2926" s="43" t="s">
        <v>2789</v>
      </c>
      <c r="I2926" s="43" t="b">
        <f>COUNTIF(E:E,E2926)&gt;1</f>
        <v>0</v>
      </c>
    </row>
    <row r="2927" spans="1:9" x14ac:dyDescent="0.2">
      <c r="A2927" s="2" t="s">
        <v>10</v>
      </c>
      <c r="B2927" s="3" t="s">
        <v>2901</v>
      </c>
      <c r="C2927" s="4" t="s">
        <v>2786</v>
      </c>
      <c r="D2927" s="4" t="str">
        <f>VLOOKUP(B2927,'local electoral areas'!BI:BJ,2,FALSE)</f>
        <v>Carrick-on-Suir</v>
      </c>
      <c r="E2927" s="4">
        <v>23149</v>
      </c>
      <c r="F2927" s="5">
        <v>379</v>
      </c>
      <c r="G2927" t="b">
        <f>COUNTIF(B:B,B2927)&gt;1</f>
        <v>0</v>
      </c>
      <c r="H2927" s="43" t="s">
        <v>2789</v>
      </c>
      <c r="I2927" s="43" t="b">
        <f>COUNTIF(E:E,E2927)&gt;1</f>
        <v>0</v>
      </c>
    </row>
    <row r="2928" spans="1:9" x14ac:dyDescent="0.2">
      <c r="A2928" s="2" t="s">
        <v>10</v>
      </c>
      <c r="B2928" s="3" t="s">
        <v>2902</v>
      </c>
      <c r="C2928" s="4" t="s">
        <v>2786</v>
      </c>
      <c r="D2928" s="4" t="str">
        <f>VLOOKUP(B2928,'local electoral areas'!BI:BJ,2,FALSE)</f>
        <v>Nenagh</v>
      </c>
      <c r="E2928" s="4">
        <v>22047</v>
      </c>
      <c r="F2928" s="5">
        <v>706</v>
      </c>
      <c r="G2928" t="b">
        <f>COUNTIF(B:B,B2928)&gt;1</f>
        <v>0</v>
      </c>
      <c r="H2928" s="43" t="s">
        <v>2789</v>
      </c>
      <c r="I2928" s="43" t="b">
        <f>COUNTIF(E:E,E2928)&gt;1</f>
        <v>0</v>
      </c>
    </row>
    <row r="2929" spans="1:9" x14ac:dyDescent="0.2">
      <c r="A2929" s="2" t="s">
        <v>10</v>
      </c>
      <c r="B2929" s="3" t="s">
        <v>2903</v>
      </c>
      <c r="C2929" s="4" t="s">
        <v>2786</v>
      </c>
      <c r="D2929" s="4" t="str">
        <f>VLOOKUP(B2929,'local electoral areas'!BI:BJ,2,FALSE)</f>
        <v>Cahir</v>
      </c>
      <c r="E2929" s="4">
        <v>23127</v>
      </c>
      <c r="F2929" s="5">
        <v>1707</v>
      </c>
      <c r="G2929" t="b">
        <f>COUNTIF(B:B,B2929)&gt;1</f>
        <v>0</v>
      </c>
      <c r="H2929" s="43" t="s">
        <v>2789</v>
      </c>
      <c r="I2929" s="43" t="b">
        <f>COUNTIF(E:E,E2929)&gt;1</f>
        <v>0</v>
      </c>
    </row>
    <row r="2930" spans="1:9" x14ac:dyDescent="0.2">
      <c r="A2930" s="2" t="s">
        <v>10</v>
      </c>
      <c r="B2930" s="3" t="s">
        <v>2904</v>
      </c>
      <c r="C2930" s="4" t="s">
        <v>2786</v>
      </c>
      <c r="D2930" s="4" t="str">
        <f>VLOOKUP(B2930,'local electoral areas'!BI:BJ,2,FALSE)</f>
        <v>Thurles</v>
      </c>
      <c r="E2930" s="4">
        <v>22074</v>
      </c>
      <c r="F2930" s="5">
        <v>420</v>
      </c>
      <c r="G2930" t="b">
        <f>COUNTIF(B:B,B2930)&gt;1</f>
        <v>0</v>
      </c>
      <c r="H2930" s="43" t="s">
        <v>2789</v>
      </c>
      <c r="I2930" s="43" t="b">
        <f>COUNTIF(E:E,E2930)&gt;1</f>
        <v>0</v>
      </c>
    </row>
    <row r="2931" spans="1:9" x14ac:dyDescent="0.2">
      <c r="A2931" s="2" t="s">
        <v>10</v>
      </c>
      <c r="B2931" s="3" t="s">
        <v>2905</v>
      </c>
      <c r="C2931" s="4" t="s">
        <v>2786</v>
      </c>
      <c r="D2931" s="4" t="str">
        <f>VLOOKUP(B2931,'local electoral areas'!BI:BJ,2,FALSE)</f>
        <v>Thurles</v>
      </c>
      <c r="E2931" s="4">
        <v>22075</v>
      </c>
      <c r="F2931" s="5">
        <v>547</v>
      </c>
      <c r="G2931" t="b">
        <f>COUNTIF(B:B,B2931)&gt;1</f>
        <v>0</v>
      </c>
      <c r="H2931" s="43" t="s">
        <v>2789</v>
      </c>
      <c r="I2931" s="43" t="b">
        <f>COUNTIF(E:E,E2931)&gt;1</f>
        <v>0</v>
      </c>
    </row>
    <row r="2932" spans="1:9" x14ac:dyDescent="0.2">
      <c r="A2932" s="2" t="s">
        <v>10</v>
      </c>
      <c r="B2932" s="3" t="s">
        <v>1452</v>
      </c>
      <c r="C2932" s="4" t="s">
        <v>2786</v>
      </c>
      <c r="D2932" s="4" t="str">
        <f>VLOOKUP(B2932,'local electoral areas'!BI:BJ,2,FALSE)</f>
        <v>Roscrea – Templemore</v>
      </c>
      <c r="E2932" s="4">
        <v>22076</v>
      </c>
      <c r="F2932" s="5">
        <v>573</v>
      </c>
      <c r="G2932" t="b">
        <f>COUNTIF(B:B,B2932)&gt;1</f>
        <v>1</v>
      </c>
      <c r="H2932" s="43" t="s">
        <v>2789</v>
      </c>
      <c r="I2932" s="43" t="b">
        <f>COUNTIF(E:E,E2932)&gt;1</f>
        <v>0</v>
      </c>
    </row>
    <row r="2933" spans="1:9" x14ac:dyDescent="0.2">
      <c r="A2933" s="2" t="s">
        <v>10</v>
      </c>
      <c r="B2933" s="3" t="s">
        <v>2906</v>
      </c>
      <c r="C2933" s="4" t="s">
        <v>2786</v>
      </c>
      <c r="D2933" s="4" t="str">
        <f>VLOOKUP(B2933,'local electoral areas'!BI:BJ,2,FALSE)</f>
        <v>Carrick-on-Suir</v>
      </c>
      <c r="E2933" s="4">
        <v>23150</v>
      </c>
      <c r="F2933" s="5">
        <v>910</v>
      </c>
      <c r="G2933" t="b">
        <f>COUNTIF(B:B,B2933)&gt;1</f>
        <v>0</v>
      </c>
      <c r="H2933" s="43" t="s">
        <v>2789</v>
      </c>
      <c r="I2933" s="43" t="b">
        <f>COUNTIF(E:E,E2933)&gt;1</f>
        <v>0</v>
      </c>
    </row>
    <row r="2934" spans="1:9" x14ac:dyDescent="0.2">
      <c r="A2934" s="2" t="s">
        <v>10</v>
      </c>
      <c r="B2934" s="3" t="s">
        <v>2907</v>
      </c>
      <c r="C2934" s="4" t="s">
        <v>2786</v>
      </c>
      <c r="D2934" s="4" t="str">
        <f>VLOOKUP(B2934,'local electoral areas'!BI:BJ,2,FALSE)</f>
        <v>Nenagh</v>
      </c>
      <c r="E2934" s="4">
        <v>22001</v>
      </c>
      <c r="F2934" s="5">
        <v>3527</v>
      </c>
      <c r="G2934" t="b">
        <f>COUNTIF(B:B,B2934)&gt;1</f>
        <v>0</v>
      </c>
      <c r="H2934" s="43" t="s">
        <v>2789</v>
      </c>
      <c r="I2934" s="43" t="b">
        <f>COUNTIF(E:E,E2934)&gt;1</f>
        <v>0</v>
      </c>
    </row>
    <row r="2935" spans="1:9" x14ac:dyDescent="0.2">
      <c r="A2935" s="2" t="s">
        <v>10</v>
      </c>
      <c r="B2935" s="3" t="s">
        <v>2908</v>
      </c>
      <c r="C2935" s="4" t="s">
        <v>2786</v>
      </c>
      <c r="D2935" s="4" t="str">
        <f>VLOOKUP(B2935,'local electoral areas'!BI:BJ,2,FALSE)</f>
        <v>Nenagh</v>
      </c>
      <c r="E2935" s="4">
        <v>22048</v>
      </c>
      <c r="F2935" s="5">
        <v>1982</v>
      </c>
      <c r="G2935" t="b">
        <f>COUNTIF(B:B,B2935)&gt;1</f>
        <v>0</v>
      </c>
      <c r="H2935" s="43" t="s">
        <v>2789</v>
      </c>
      <c r="I2935" s="43" t="b">
        <f>COUNTIF(E:E,E2935)&gt;1</f>
        <v>0</v>
      </c>
    </row>
    <row r="2936" spans="1:9" x14ac:dyDescent="0.2">
      <c r="A2936" s="2" t="s">
        <v>10</v>
      </c>
      <c r="B2936" s="3" t="s">
        <v>2909</v>
      </c>
      <c r="C2936" s="4" t="s">
        <v>2786</v>
      </c>
      <c r="D2936" s="4" t="str">
        <f>VLOOKUP(B2936,'local electoral areas'!BI:BJ,2,FALSE)</f>
        <v>Nenagh</v>
      </c>
      <c r="E2936" s="4">
        <v>22002</v>
      </c>
      <c r="F2936" s="5">
        <v>5937</v>
      </c>
      <c r="G2936" t="b">
        <f>COUNTIF(B:B,B2936)&gt;1</f>
        <v>0</v>
      </c>
      <c r="H2936" s="43" t="s">
        <v>2789</v>
      </c>
      <c r="I2936" s="43" t="b">
        <f>COUNTIF(E:E,E2936)&gt;1</f>
        <v>0</v>
      </c>
    </row>
    <row r="2937" spans="1:9" x14ac:dyDescent="0.2">
      <c r="A2937" s="2" t="s">
        <v>10</v>
      </c>
      <c r="B2937" s="3" t="s">
        <v>2910</v>
      </c>
      <c r="C2937" s="4" t="s">
        <v>2786</v>
      </c>
      <c r="D2937" s="4" t="str">
        <f>VLOOKUP(B2937,'local electoral areas'!BI:BJ,2,FALSE)</f>
        <v>Carrick-on-Suir</v>
      </c>
      <c r="E2937" s="4">
        <v>23151</v>
      </c>
      <c r="F2937" s="5">
        <v>466</v>
      </c>
      <c r="G2937" t="b">
        <f>COUNTIF(B:B,B2937)&gt;1</f>
        <v>0</v>
      </c>
      <c r="H2937" s="43" t="s">
        <v>2789</v>
      </c>
      <c r="I2937" s="43" t="b">
        <f>COUNTIF(E:E,E2937)&gt;1</f>
        <v>0</v>
      </c>
    </row>
    <row r="2938" spans="1:9" x14ac:dyDescent="0.2">
      <c r="A2938" s="2" t="s">
        <v>10</v>
      </c>
      <c r="B2938" s="3" t="s">
        <v>1124</v>
      </c>
      <c r="C2938" s="4" t="s">
        <v>2786</v>
      </c>
      <c r="D2938" s="4" t="str">
        <f>VLOOKUP(B2938,'local electoral areas'!BI:BJ,2,FALSE)</f>
        <v>Cahir</v>
      </c>
      <c r="E2938" s="4">
        <v>23128</v>
      </c>
      <c r="F2938" s="5">
        <v>731</v>
      </c>
      <c r="G2938" t="b">
        <f>COUNTIF(B:B,B2938)&gt;1</f>
        <v>1</v>
      </c>
      <c r="H2938" s="43" t="s">
        <v>2789</v>
      </c>
      <c r="I2938" s="43" t="b">
        <f>COUNTIF(E:E,E2938)&gt;1</f>
        <v>0</v>
      </c>
    </row>
    <row r="2939" spans="1:9" x14ac:dyDescent="0.2">
      <c r="A2939" s="2" t="s">
        <v>10</v>
      </c>
      <c r="B2939" s="3" t="s">
        <v>764</v>
      </c>
      <c r="C2939" s="4" t="s">
        <v>2786</v>
      </c>
      <c r="D2939" s="4" t="str">
        <f>VLOOKUP(B2939,'local electoral areas'!BI:BJ,2,FALSE)</f>
        <v>Carrick-on-Suir</v>
      </c>
      <c r="E2939" s="4">
        <v>23092</v>
      </c>
      <c r="F2939" s="5">
        <v>406</v>
      </c>
      <c r="G2939" t="b">
        <f>COUNTIF(B:B,B2939)&gt;1</f>
        <v>1</v>
      </c>
      <c r="H2939" s="43" t="s">
        <v>2789</v>
      </c>
      <c r="I2939" s="43" t="b">
        <f>COUNTIF(E:E,E2939)&gt;1</f>
        <v>0</v>
      </c>
    </row>
    <row r="2940" spans="1:9" x14ac:dyDescent="0.2">
      <c r="A2940" s="2" t="s">
        <v>10</v>
      </c>
      <c r="B2940" s="3" t="s">
        <v>2911</v>
      </c>
      <c r="C2940" s="4" t="s">
        <v>2786</v>
      </c>
      <c r="D2940" s="4" t="str">
        <f>VLOOKUP(B2940,'local electoral areas'!BI:BJ,2,FALSE)</f>
        <v>Cashel – Tipperary</v>
      </c>
      <c r="E2940" s="4">
        <v>23113</v>
      </c>
      <c r="F2940" s="5">
        <v>610</v>
      </c>
      <c r="G2940" t="b">
        <f>COUNTIF(B:B,B2940)&gt;1</f>
        <v>0</v>
      </c>
      <c r="H2940" s="43" t="s">
        <v>2789</v>
      </c>
      <c r="I2940" s="43" t="b">
        <f>COUNTIF(E:E,E2940)&gt;1</f>
        <v>0</v>
      </c>
    </row>
    <row r="2941" spans="1:9" x14ac:dyDescent="0.2">
      <c r="A2941" s="2" t="s">
        <v>10</v>
      </c>
      <c r="B2941" s="3" t="s">
        <v>2912</v>
      </c>
      <c r="C2941" s="4" t="s">
        <v>2786</v>
      </c>
      <c r="D2941" s="4" t="str">
        <f>VLOOKUP(B2941,'local electoral areas'!BI:BJ,2,FALSE)</f>
        <v>Cashel – Tipperary</v>
      </c>
      <c r="E2941" s="4">
        <v>23114</v>
      </c>
      <c r="F2941" s="5">
        <v>567</v>
      </c>
      <c r="G2941" t="b">
        <f>COUNTIF(B:B,B2941)&gt;1</f>
        <v>0</v>
      </c>
      <c r="H2941" s="43" t="s">
        <v>2789</v>
      </c>
      <c r="I2941" s="43" t="b">
        <f>COUNTIF(E:E,E2941)&gt;1</f>
        <v>0</v>
      </c>
    </row>
    <row r="2942" spans="1:9" x14ac:dyDescent="0.2">
      <c r="A2942" s="2" t="s">
        <v>10</v>
      </c>
      <c r="B2942" s="3" t="s">
        <v>2913</v>
      </c>
      <c r="C2942" s="4" t="s">
        <v>2786</v>
      </c>
      <c r="D2942" s="4" t="str">
        <f>VLOOKUP(B2942,'local electoral areas'!BI:BJ,2,FALSE)</f>
        <v>Carrick-on-Suir</v>
      </c>
      <c r="E2942" s="4">
        <v>23115</v>
      </c>
      <c r="F2942" s="5">
        <v>1470</v>
      </c>
      <c r="G2942" t="b">
        <f>COUNTIF(B:B,B2942)&gt;1</f>
        <v>0</v>
      </c>
      <c r="H2942" s="43" t="s">
        <v>2789</v>
      </c>
      <c r="I2942" s="43" t="b">
        <f>COUNTIF(E:E,E2942)&gt;1</f>
        <v>0</v>
      </c>
    </row>
    <row r="2943" spans="1:9" x14ac:dyDescent="0.2">
      <c r="A2943" s="2" t="s">
        <v>10</v>
      </c>
      <c r="B2943" s="3" t="s">
        <v>2914</v>
      </c>
      <c r="C2943" s="4" t="s">
        <v>2786</v>
      </c>
      <c r="D2943" s="4" t="str">
        <f>VLOOKUP(B2943,'local electoral areas'!BI:BJ,2,FALSE)</f>
        <v>Carrick-on-Suir</v>
      </c>
      <c r="E2943" s="4">
        <v>23152</v>
      </c>
      <c r="F2943" s="5">
        <v>172</v>
      </c>
      <c r="G2943" t="b">
        <f>COUNTIF(B:B,B2943)&gt;1</f>
        <v>0</v>
      </c>
      <c r="H2943" s="43" t="s">
        <v>2789</v>
      </c>
      <c r="I2943" s="43" t="b">
        <f>COUNTIF(E:E,E2943)&gt;1</f>
        <v>0</v>
      </c>
    </row>
    <row r="2944" spans="1:9" x14ac:dyDescent="0.2">
      <c r="A2944" s="2" t="s">
        <v>10</v>
      </c>
      <c r="B2944" s="3" t="s">
        <v>2915</v>
      </c>
      <c r="C2944" s="4" t="s">
        <v>2786</v>
      </c>
      <c r="D2944" s="4" t="str">
        <f>VLOOKUP(B2944,'local electoral areas'!BI:BJ,2,FALSE)</f>
        <v>Thurles</v>
      </c>
      <c r="E2944" s="4">
        <v>22077</v>
      </c>
      <c r="F2944" s="5">
        <v>789</v>
      </c>
      <c r="G2944" t="b">
        <f>COUNTIF(B:B,B2944)&gt;1</f>
        <v>0</v>
      </c>
      <c r="H2944" s="43" t="s">
        <v>2789</v>
      </c>
      <c r="I2944" s="43" t="b">
        <f>COUNTIF(E:E,E2944)&gt;1</f>
        <v>0</v>
      </c>
    </row>
    <row r="2945" spans="1:9" x14ac:dyDescent="0.2">
      <c r="A2945" s="2" t="s">
        <v>10</v>
      </c>
      <c r="B2945" s="3" t="s">
        <v>2916</v>
      </c>
      <c r="C2945" s="4" t="s">
        <v>2786</v>
      </c>
      <c r="D2945" s="4" t="str">
        <f>VLOOKUP(B2945,'local electoral areas'!BI:BJ,2,FALSE)</f>
        <v>Nenagh</v>
      </c>
      <c r="E2945" s="4">
        <v>22019</v>
      </c>
      <c r="F2945" s="5">
        <v>317</v>
      </c>
      <c r="G2945" t="b">
        <f>COUNTIF(B:B,B2945)&gt;1</f>
        <v>0</v>
      </c>
      <c r="H2945" s="43" t="s">
        <v>2789</v>
      </c>
      <c r="I2945" s="43" t="b">
        <f>COUNTIF(E:E,E2945)&gt;1</f>
        <v>0</v>
      </c>
    </row>
    <row r="2946" spans="1:9" x14ac:dyDescent="0.2">
      <c r="A2946" s="2" t="s">
        <v>10</v>
      </c>
      <c r="B2946" s="3" t="s">
        <v>2917</v>
      </c>
      <c r="C2946" s="4" t="s">
        <v>2786</v>
      </c>
      <c r="D2946" s="4" t="str">
        <f>VLOOKUP(B2946,'local electoral areas'!BI:BJ,2,FALSE)</f>
        <v>Cashel – Tipperary</v>
      </c>
      <c r="E2946" s="4">
        <v>23171</v>
      </c>
      <c r="F2946" s="5">
        <v>390</v>
      </c>
      <c r="G2946" t="b">
        <f>COUNTIF(B:B,B2946)&gt;1</f>
        <v>0</v>
      </c>
      <c r="H2946" s="43" t="s">
        <v>2789</v>
      </c>
      <c r="I2946" s="43" t="b">
        <f>COUNTIF(E:E,E2946)&gt;1</f>
        <v>0</v>
      </c>
    </row>
    <row r="2947" spans="1:9" x14ac:dyDescent="0.2">
      <c r="A2947" s="2" t="s">
        <v>10</v>
      </c>
      <c r="B2947" s="3" t="s">
        <v>2918</v>
      </c>
      <c r="C2947" s="4" t="s">
        <v>2786</v>
      </c>
      <c r="D2947" s="4" t="str">
        <f>VLOOKUP(B2947,'local electoral areas'!BI:BJ,2,FALSE)</f>
        <v>Roscrea – Templemore</v>
      </c>
      <c r="E2947" s="4">
        <v>22058</v>
      </c>
      <c r="F2947" s="5">
        <v>265</v>
      </c>
      <c r="G2947" t="b">
        <f>COUNTIF(B:B,B2947)&gt;1</f>
        <v>0</v>
      </c>
      <c r="H2947" s="43" t="s">
        <v>2789</v>
      </c>
      <c r="I2947" s="43" t="b">
        <f>COUNTIF(E:E,E2947)&gt;1</f>
        <v>0</v>
      </c>
    </row>
    <row r="2948" spans="1:9" x14ac:dyDescent="0.2">
      <c r="A2948" s="2" t="s">
        <v>10</v>
      </c>
      <c r="B2948" s="3" t="s">
        <v>2919</v>
      </c>
      <c r="C2948" s="4" t="s">
        <v>2786</v>
      </c>
      <c r="D2948" s="4" t="str">
        <f>VLOOKUP(B2948,'local electoral areas'!BI:BJ,2,FALSE)</f>
        <v>Nenagh</v>
      </c>
      <c r="E2948" s="4">
        <v>22020</v>
      </c>
      <c r="F2948" s="5">
        <v>133</v>
      </c>
      <c r="G2948" t="b">
        <f>COUNTIF(B:B,B2948)&gt;1</f>
        <v>0</v>
      </c>
      <c r="H2948" s="43" t="s">
        <v>2789</v>
      </c>
      <c r="I2948" s="43" t="b">
        <f>COUNTIF(E:E,E2948)&gt;1</f>
        <v>0</v>
      </c>
    </row>
    <row r="2949" spans="1:9" x14ac:dyDescent="0.2">
      <c r="A2949" s="2" t="s">
        <v>10</v>
      </c>
      <c r="B2949" s="3" t="s">
        <v>69</v>
      </c>
      <c r="C2949" s="4" t="s">
        <v>2786</v>
      </c>
      <c r="D2949" s="4" t="str">
        <f>VLOOKUP(B2949,'local electoral areas'!BI:BJ,2,FALSE)</f>
        <v>Nenagh</v>
      </c>
      <c r="E2949" s="4">
        <v>22021</v>
      </c>
      <c r="F2949" s="5">
        <v>607</v>
      </c>
      <c r="G2949" t="b">
        <f>COUNTIF(B:B,B2949)&gt;1</f>
        <v>1</v>
      </c>
      <c r="H2949" s="43" t="s">
        <v>2789</v>
      </c>
      <c r="I2949" s="43" t="b">
        <f>COUNTIF(E:E,E2949)&gt;1</f>
        <v>0</v>
      </c>
    </row>
    <row r="2950" spans="1:9" x14ac:dyDescent="0.2">
      <c r="A2950" s="2" t="s">
        <v>10</v>
      </c>
      <c r="B2950" s="3" t="s">
        <v>2920</v>
      </c>
      <c r="C2950" s="4" t="s">
        <v>2786</v>
      </c>
      <c r="D2950" s="4" t="str">
        <f>VLOOKUP(B2950,'local electoral areas'!BI:BJ,2,FALSE)</f>
        <v>Cashel – Tipperary</v>
      </c>
      <c r="E2950" s="4">
        <v>23172</v>
      </c>
      <c r="F2950" s="5">
        <v>280</v>
      </c>
      <c r="G2950" t="b">
        <f>COUNTIF(B:B,B2950)&gt;1</f>
        <v>0</v>
      </c>
      <c r="H2950" s="43" t="s">
        <v>2789</v>
      </c>
      <c r="I2950" s="43" t="b">
        <f>COUNTIF(E:E,E2950)&gt;1</f>
        <v>0</v>
      </c>
    </row>
    <row r="2951" spans="1:9" x14ac:dyDescent="0.2">
      <c r="A2951" s="2" t="s">
        <v>10</v>
      </c>
      <c r="B2951" s="3" t="s">
        <v>2921</v>
      </c>
      <c r="C2951" s="4" t="s">
        <v>2786</v>
      </c>
      <c r="D2951" s="4" t="str">
        <f>VLOOKUP(B2951,'local electoral areas'!BI:BJ,2,FALSE)</f>
        <v>Roscrea – Templemore</v>
      </c>
      <c r="E2951" s="4">
        <v>22059</v>
      </c>
      <c r="F2951" s="5">
        <v>6600</v>
      </c>
      <c r="G2951" t="b">
        <f>COUNTIF(B:B,B2951)&gt;1</f>
        <v>0</v>
      </c>
      <c r="H2951" s="43" t="s">
        <v>2789</v>
      </c>
      <c r="I2951" s="43" t="b">
        <f>COUNTIF(E:E,E2951)&gt;1</f>
        <v>0</v>
      </c>
    </row>
    <row r="2952" spans="1:9" x14ac:dyDescent="0.2">
      <c r="A2952" s="2" t="s">
        <v>10</v>
      </c>
      <c r="B2952" s="3" t="s">
        <v>2922</v>
      </c>
      <c r="C2952" s="4" t="s">
        <v>2786</v>
      </c>
      <c r="D2952" s="4" t="str">
        <f>VLOOKUP(B2952,'local electoral areas'!BI:BJ,2,FALSE)</f>
        <v>Cashel – Tipperary</v>
      </c>
      <c r="E2952" s="4">
        <v>23173</v>
      </c>
      <c r="F2952" s="5">
        <v>394</v>
      </c>
      <c r="G2952" t="b">
        <f>COUNTIF(B:B,B2952)&gt;1</f>
        <v>0</v>
      </c>
      <c r="H2952" s="43" t="s">
        <v>2789</v>
      </c>
      <c r="I2952" s="43" t="b">
        <f>COUNTIF(E:E,E2952)&gt;1</f>
        <v>0</v>
      </c>
    </row>
    <row r="2953" spans="1:9" x14ac:dyDescent="0.2">
      <c r="A2953" s="2" t="s">
        <v>10</v>
      </c>
      <c r="B2953" s="3" t="s">
        <v>2923</v>
      </c>
      <c r="C2953" s="4" t="s">
        <v>2786</v>
      </c>
      <c r="D2953" s="4" t="str">
        <f>VLOOKUP(B2953,'local electoral areas'!BI:BJ,2,FALSE)</f>
        <v>Cashel – Tipperary</v>
      </c>
      <c r="E2953" s="4">
        <v>23174</v>
      </c>
      <c r="F2953" s="5">
        <v>245</v>
      </c>
      <c r="G2953" t="b">
        <f>COUNTIF(B:B,B2953)&gt;1</f>
        <v>0</v>
      </c>
      <c r="H2953" s="43" t="s">
        <v>2789</v>
      </c>
      <c r="I2953" s="43" t="b">
        <f>COUNTIF(E:E,E2953)&gt;1</f>
        <v>0</v>
      </c>
    </row>
    <row r="2954" spans="1:9" x14ac:dyDescent="0.2">
      <c r="A2954" s="2" t="s">
        <v>10</v>
      </c>
      <c r="B2954" s="3" t="s">
        <v>2924</v>
      </c>
      <c r="C2954" s="4" t="s">
        <v>2786</v>
      </c>
      <c r="D2954" s="4" t="str">
        <f>VLOOKUP(B2954,'local electoral areas'!BI:BJ,2,FALSE)</f>
        <v>Newport</v>
      </c>
      <c r="E2954" s="4">
        <v>22050</v>
      </c>
      <c r="F2954" s="5">
        <v>112</v>
      </c>
      <c r="G2954" t="b">
        <f>COUNTIF(B:B,B2954)&gt;1</f>
        <v>0</v>
      </c>
      <c r="H2954" s="43" t="s">
        <v>2789</v>
      </c>
      <c r="I2954" s="43" t="b">
        <f>COUNTIF(E:E,E2954)&gt;1</f>
        <v>0</v>
      </c>
    </row>
    <row r="2955" spans="1:9" x14ac:dyDescent="0.2">
      <c r="A2955" s="2" t="s">
        <v>10</v>
      </c>
      <c r="B2955" s="3" t="s">
        <v>2925</v>
      </c>
      <c r="C2955" s="4" t="s">
        <v>2786</v>
      </c>
      <c r="D2955" s="4" t="str">
        <f>VLOOKUP(B2955,'local electoral areas'!BI:BJ,2,FALSE)</f>
        <v>Roscrea – Templemore</v>
      </c>
      <c r="E2955" s="4">
        <v>22003</v>
      </c>
      <c r="F2955" s="5">
        <v>2001</v>
      </c>
      <c r="G2955" t="b">
        <f>COUNTIF(B:B,B2955)&gt;1</f>
        <v>0</v>
      </c>
      <c r="H2955" s="43" t="s">
        <v>2789</v>
      </c>
      <c r="I2955" s="43" t="b">
        <f>COUNTIF(E:E,E2955)&gt;1</f>
        <v>0</v>
      </c>
    </row>
    <row r="2956" spans="1:9" x14ac:dyDescent="0.2">
      <c r="A2956" s="2" t="s">
        <v>10</v>
      </c>
      <c r="B2956" s="3" t="s">
        <v>2926</v>
      </c>
      <c r="C2956" s="4" t="s">
        <v>2786</v>
      </c>
      <c r="D2956" s="4" t="str">
        <f>VLOOKUP(B2956,'local electoral areas'!BI:BJ,2,FALSE)</f>
        <v>Cashel – Tipperary</v>
      </c>
      <c r="E2956" s="4">
        <v>23175</v>
      </c>
      <c r="F2956" s="5">
        <v>455</v>
      </c>
      <c r="G2956" t="b">
        <f>COUNTIF(B:B,B2956)&gt;1</f>
        <v>0</v>
      </c>
      <c r="H2956" s="43" t="s">
        <v>2789</v>
      </c>
      <c r="I2956" s="43" t="b">
        <f>COUNTIF(E:E,E2956)&gt;1</f>
        <v>0</v>
      </c>
    </row>
    <row r="2957" spans="1:9" x14ac:dyDescent="0.2">
      <c r="A2957" s="2" t="s">
        <v>10</v>
      </c>
      <c r="B2957" s="3" t="s">
        <v>2927</v>
      </c>
      <c r="C2957" s="4" t="s">
        <v>2786</v>
      </c>
      <c r="D2957" s="4" t="str">
        <f>VLOOKUP(B2957,'local electoral areas'!BI:BJ,2,FALSE)</f>
        <v>Roscrea – Templemore</v>
      </c>
      <c r="E2957" s="4">
        <v>22078</v>
      </c>
      <c r="F2957" s="5">
        <v>797</v>
      </c>
      <c r="G2957" t="b">
        <f>COUNTIF(B:B,B2957)&gt;1</f>
        <v>0</v>
      </c>
      <c r="H2957" s="43" t="s">
        <v>2789</v>
      </c>
      <c r="I2957" s="43" t="b">
        <f>COUNTIF(E:E,E2957)&gt;1</f>
        <v>0</v>
      </c>
    </row>
    <row r="2958" spans="1:9" x14ac:dyDescent="0.2">
      <c r="A2958" s="2" t="s">
        <v>10</v>
      </c>
      <c r="B2958" s="3" t="s">
        <v>2928</v>
      </c>
      <c r="C2958" s="4" t="s">
        <v>2786</v>
      </c>
      <c r="D2958" s="4" t="str">
        <f>VLOOKUP(B2958,'local electoral areas'!BI:BJ,2,FALSE)</f>
        <v>Nenagh</v>
      </c>
      <c r="E2958" s="4">
        <v>22022</v>
      </c>
      <c r="F2958" s="5">
        <v>576</v>
      </c>
      <c r="G2958" t="b">
        <f>COUNTIF(B:B,B2958)&gt;1</f>
        <v>0</v>
      </c>
      <c r="H2958" s="43" t="s">
        <v>2789</v>
      </c>
      <c r="I2958" s="43" t="b">
        <f>COUNTIF(E:E,E2958)&gt;1</f>
        <v>0</v>
      </c>
    </row>
    <row r="2959" spans="1:9" x14ac:dyDescent="0.2">
      <c r="A2959" s="2" t="s">
        <v>10</v>
      </c>
      <c r="B2959" s="3" t="s">
        <v>1701</v>
      </c>
      <c r="C2959" s="4" t="s">
        <v>2786</v>
      </c>
      <c r="D2959" s="4" t="str">
        <f>VLOOKUP(B2959,'local electoral areas'!BI:BJ,2,FALSE)</f>
        <v>Cashel – Tipperary</v>
      </c>
      <c r="E2959" s="4">
        <v>23176</v>
      </c>
      <c r="F2959" s="5">
        <v>378</v>
      </c>
      <c r="G2959" t="b">
        <f>COUNTIF(B:B,B2959)&gt;1</f>
        <v>1</v>
      </c>
      <c r="H2959" s="43" t="s">
        <v>2789</v>
      </c>
      <c r="I2959" s="43" t="b">
        <f>COUNTIF(E:E,E2959)&gt;1</f>
        <v>0</v>
      </c>
    </row>
    <row r="2960" spans="1:9" x14ac:dyDescent="0.2">
      <c r="A2960" s="2" t="s">
        <v>10</v>
      </c>
      <c r="B2960" s="3" t="s">
        <v>2929</v>
      </c>
      <c r="C2960" s="4" t="s">
        <v>2786</v>
      </c>
      <c r="D2960" s="4" t="str">
        <f>VLOOKUP(B2960,'local electoral areas'!BI:BJ,2,FALSE)</f>
        <v>Thurles</v>
      </c>
      <c r="E2960" s="4">
        <v>22079</v>
      </c>
      <c r="F2960" s="5">
        <v>2369</v>
      </c>
      <c r="G2960" t="b">
        <f>COUNTIF(B:B,B2960)&gt;1</f>
        <v>0</v>
      </c>
      <c r="H2960" s="43" t="s">
        <v>2789</v>
      </c>
      <c r="I2960" s="43" t="b">
        <f>COUNTIF(E:E,E2960)&gt;1</f>
        <v>0</v>
      </c>
    </row>
    <row r="2961" spans="1:9" x14ac:dyDescent="0.2">
      <c r="A2961" s="2" t="s">
        <v>10</v>
      </c>
      <c r="B2961" s="3" t="s">
        <v>2930</v>
      </c>
      <c r="C2961" s="4" t="s">
        <v>2786</v>
      </c>
      <c r="D2961" s="4" t="str">
        <f>VLOOKUP(B2961,'local electoral areas'!BI:BJ,2,FALSE)</f>
        <v>Thurles</v>
      </c>
      <c r="E2961" s="4">
        <v>22004</v>
      </c>
      <c r="F2961" s="5">
        <v>7139</v>
      </c>
      <c r="G2961" t="b">
        <f>COUNTIF(B:B,B2961)&gt;1</f>
        <v>0</v>
      </c>
      <c r="H2961" s="43" t="s">
        <v>2789</v>
      </c>
      <c r="I2961" s="43" t="b">
        <f>COUNTIF(E:E,E2961)&gt;1</f>
        <v>0</v>
      </c>
    </row>
    <row r="2962" spans="1:9" x14ac:dyDescent="0.2">
      <c r="A2962" s="2" t="s">
        <v>10</v>
      </c>
      <c r="B2962" s="3" t="s">
        <v>2931</v>
      </c>
      <c r="C2962" s="4" t="s">
        <v>2786</v>
      </c>
      <c r="D2962" s="4" t="str">
        <f>VLOOKUP(B2962,'local electoral areas'!BI:BJ,2,FALSE)</f>
        <v>Roscrea – Templemore</v>
      </c>
      <c r="E2962" s="4">
        <v>22060</v>
      </c>
      <c r="F2962" s="5">
        <v>399</v>
      </c>
      <c r="G2962" t="b">
        <f>COUNTIF(B:B,B2962)&gt;1</f>
        <v>0</v>
      </c>
      <c r="H2962" s="43" t="s">
        <v>2789</v>
      </c>
      <c r="I2962" s="43" t="b">
        <f>COUNTIF(E:E,E2962)&gt;1</f>
        <v>0</v>
      </c>
    </row>
    <row r="2963" spans="1:9" x14ac:dyDescent="0.2">
      <c r="A2963" s="2" t="s">
        <v>10</v>
      </c>
      <c r="B2963" s="3" t="s">
        <v>2932</v>
      </c>
      <c r="C2963" s="4" t="s">
        <v>2786</v>
      </c>
      <c r="D2963" s="4" t="str">
        <f>VLOOKUP(B2963,'local electoral areas'!BI:BJ,2,FALSE)</f>
        <v>Cashel – Tipperary</v>
      </c>
      <c r="E2963" s="4">
        <v>23087</v>
      </c>
      <c r="F2963" s="5">
        <v>2507</v>
      </c>
      <c r="G2963" t="b">
        <f>COUNTIF(B:B,B2963)&gt;1</f>
        <v>0</v>
      </c>
      <c r="H2963" s="43" t="s">
        <v>2789</v>
      </c>
      <c r="I2963" s="43" t="b">
        <f>COUNTIF(E:E,E2963)&gt;1</f>
        <v>0</v>
      </c>
    </row>
    <row r="2964" spans="1:9" x14ac:dyDescent="0.2">
      <c r="A2964" s="2" t="s">
        <v>10</v>
      </c>
      <c r="B2964" s="3" t="s">
        <v>2933</v>
      </c>
      <c r="C2964" s="4" t="s">
        <v>2786</v>
      </c>
      <c r="D2964" s="4" t="str">
        <f>VLOOKUP(B2964,'local electoral areas'!BI:BJ,2,FALSE)</f>
        <v>Cashel – Tipperary</v>
      </c>
      <c r="E2964" s="4">
        <v>23177</v>
      </c>
      <c r="F2964" s="5">
        <v>2151</v>
      </c>
      <c r="G2964" t="b">
        <f>COUNTIF(B:B,B2964)&gt;1</f>
        <v>0</v>
      </c>
      <c r="H2964" s="43" t="s">
        <v>2789</v>
      </c>
      <c r="I2964" s="43" t="b">
        <f>COUNTIF(E:E,E2964)&gt;1</f>
        <v>0</v>
      </c>
    </row>
    <row r="2965" spans="1:9" x14ac:dyDescent="0.2">
      <c r="A2965" s="2" t="s">
        <v>10</v>
      </c>
      <c r="B2965" s="3" t="s">
        <v>2934</v>
      </c>
      <c r="C2965" s="4" t="s">
        <v>2786</v>
      </c>
      <c r="D2965" s="4" t="str">
        <f>VLOOKUP(B2965,'local electoral areas'!BI:BJ,2,FALSE)</f>
        <v>Cashel – Tipperary</v>
      </c>
      <c r="E2965" s="4">
        <v>23088</v>
      </c>
      <c r="F2965" s="5">
        <v>2033</v>
      </c>
      <c r="G2965" t="b">
        <f>COUNTIF(B:B,B2965)&gt;1</f>
        <v>0</v>
      </c>
      <c r="H2965" s="43" t="s">
        <v>2789</v>
      </c>
      <c r="I2965" s="43" t="b">
        <f>COUNTIF(E:E,E2965)&gt;1</f>
        <v>0</v>
      </c>
    </row>
    <row r="2966" spans="1:9" x14ac:dyDescent="0.2">
      <c r="A2966" s="2" t="s">
        <v>10</v>
      </c>
      <c r="B2966" s="3" t="s">
        <v>1801</v>
      </c>
      <c r="C2966" s="4" t="s">
        <v>2786</v>
      </c>
      <c r="D2966" s="4" t="str">
        <f>VLOOKUP(B2966,'local electoral areas'!BI:BJ,2,FALSE)</f>
        <v>Cahir</v>
      </c>
      <c r="E2966" s="4">
        <v>23129</v>
      </c>
      <c r="F2966" s="5">
        <v>628</v>
      </c>
      <c r="G2966" t="b">
        <f>COUNTIF(B:B,B2966)&gt;1</f>
        <v>1</v>
      </c>
      <c r="H2966" s="43" t="s">
        <v>2789</v>
      </c>
      <c r="I2966" s="43" t="b">
        <f>COUNTIF(E:E,E2966)&gt;1</f>
        <v>0</v>
      </c>
    </row>
    <row r="2967" spans="1:9" x14ac:dyDescent="0.2">
      <c r="A2967" s="2" t="s">
        <v>10</v>
      </c>
      <c r="B2967" s="3" t="s">
        <v>2935</v>
      </c>
      <c r="C2967" s="4" t="s">
        <v>2786</v>
      </c>
      <c r="D2967" s="4" t="str">
        <f>VLOOKUP(B2967,'local electoral areas'!BI:BJ,2,FALSE)</f>
        <v>Cahir</v>
      </c>
      <c r="E2967" s="4">
        <v>23130</v>
      </c>
      <c r="F2967" s="5">
        <v>1121</v>
      </c>
      <c r="G2967" t="b">
        <f>COUNTIF(B:B,B2967)&gt;1</f>
        <v>0</v>
      </c>
      <c r="H2967" s="43" t="s">
        <v>2789</v>
      </c>
      <c r="I2967" s="43" t="b">
        <f>COUNTIF(E:E,E2967)&gt;1</f>
        <v>0</v>
      </c>
    </row>
    <row r="2968" spans="1:9" x14ac:dyDescent="0.2">
      <c r="A2968" s="2" t="s">
        <v>10</v>
      </c>
      <c r="B2968" s="3" t="s">
        <v>2936</v>
      </c>
      <c r="C2968" s="4" t="s">
        <v>2786</v>
      </c>
      <c r="D2968" s="4" t="str">
        <f>VLOOKUP(B2968,'local electoral areas'!BI:BJ,2,FALSE)</f>
        <v>Cahir</v>
      </c>
      <c r="E2968" s="4">
        <v>23131</v>
      </c>
      <c r="F2968" s="5">
        <v>297</v>
      </c>
      <c r="G2968" t="b">
        <f>COUNTIF(B:B,B2968)&gt;1</f>
        <v>0</v>
      </c>
      <c r="H2968" s="43" t="s">
        <v>2789</v>
      </c>
      <c r="I2968" s="43" t="b">
        <f>COUNTIF(E:E,E2968)&gt;1</f>
        <v>0</v>
      </c>
    </row>
    <row r="2969" spans="1:9" x14ac:dyDescent="0.2">
      <c r="A2969" s="2" t="s">
        <v>10</v>
      </c>
      <c r="B2969" s="3" t="s">
        <v>2937</v>
      </c>
      <c r="C2969" s="4" t="s">
        <v>2786</v>
      </c>
      <c r="D2969" s="4" t="str">
        <f>VLOOKUP(B2969,'local electoral areas'!BI:BJ,2,FALSE)</f>
        <v>Clonmel</v>
      </c>
      <c r="E2969" s="4">
        <v>23116</v>
      </c>
      <c r="F2969" s="5">
        <v>706</v>
      </c>
      <c r="G2969" t="b">
        <f>COUNTIF(B:B,B2969)&gt;1</f>
        <v>0</v>
      </c>
      <c r="H2969" s="43" t="s">
        <v>2789</v>
      </c>
      <c r="I2969" s="43" t="b">
        <f>COUNTIF(E:E,E2969)&gt;1</f>
        <v>0</v>
      </c>
    </row>
    <row r="2970" spans="1:9" x14ac:dyDescent="0.2">
      <c r="A2970" s="2" t="s">
        <v>10</v>
      </c>
      <c r="B2970" s="3" t="s">
        <v>2938</v>
      </c>
      <c r="C2970" s="4" t="s">
        <v>2786</v>
      </c>
      <c r="D2970" s="4" t="str">
        <f>VLOOKUP(B2970,'local electoral areas'!BI:BJ,2,FALSE)</f>
        <v>Thurles</v>
      </c>
      <c r="E2970" s="4">
        <v>22080</v>
      </c>
      <c r="F2970" s="5">
        <v>826</v>
      </c>
      <c r="G2970" t="b">
        <f>COUNTIF(B:B,B2970)&gt;1</f>
        <v>0</v>
      </c>
      <c r="H2970" s="43" t="s">
        <v>2789</v>
      </c>
      <c r="I2970" s="43" t="b">
        <f>COUNTIF(E:E,E2970)&gt;1</f>
        <v>0</v>
      </c>
    </row>
    <row r="2971" spans="1:9" x14ac:dyDescent="0.2">
      <c r="A2971" s="2" t="s">
        <v>10</v>
      </c>
      <c r="B2971" s="3" t="s">
        <v>2939</v>
      </c>
      <c r="C2971" s="4" t="s">
        <v>2786</v>
      </c>
      <c r="D2971" s="4" t="str">
        <f>VLOOKUP(B2971,'local electoral areas'!BI:BJ,2,FALSE)</f>
        <v>Thurles</v>
      </c>
      <c r="E2971" s="4">
        <v>22081</v>
      </c>
      <c r="F2971" s="5">
        <v>305</v>
      </c>
      <c r="G2971" t="b">
        <f>COUNTIF(B:B,B2971)&gt;1</f>
        <v>0</v>
      </c>
      <c r="H2971" s="43" t="s">
        <v>2789</v>
      </c>
      <c r="I2971" s="43" t="b">
        <f>COUNTIF(E:E,E2971)&gt;1</f>
        <v>0</v>
      </c>
    </row>
    <row r="2972" spans="1:9" x14ac:dyDescent="0.2">
      <c r="A2972" s="2" t="s">
        <v>10</v>
      </c>
      <c r="B2972" s="3" t="s">
        <v>2940</v>
      </c>
      <c r="C2972" s="4" t="s">
        <v>2786</v>
      </c>
      <c r="D2972" s="4" t="str">
        <f>VLOOKUP(B2972,'local electoral areas'!BI:BJ,2,FALSE)</f>
        <v>Nenagh</v>
      </c>
      <c r="E2972" s="4">
        <v>22023</v>
      </c>
      <c r="F2972" s="5">
        <v>253</v>
      </c>
      <c r="G2972" t="b">
        <f>COUNTIF(B:B,B2972)&gt;1</f>
        <v>0</v>
      </c>
      <c r="H2972" s="43" t="s">
        <v>2789</v>
      </c>
      <c r="I2972" s="43" t="b">
        <f>COUNTIF(E:E,E2972)&gt;1</f>
        <v>0</v>
      </c>
    </row>
    <row r="2973" spans="1:9" x14ac:dyDescent="0.2">
      <c r="A2973" s="2" t="s">
        <v>10</v>
      </c>
      <c r="B2973" s="3" t="s">
        <v>2941</v>
      </c>
      <c r="C2973" s="4" t="s">
        <v>2786</v>
      </c>
      <c r="D2973" s="4" t="str">
        <f>VLOOKUP(B2973,'local electoral areas'!BI:BJ,2,FALSE)</f>
        <v>Newport</v>
      </c>
      <c r="E2973" s="4">
        <v>22051</v>
      </c>
      <c r="F2973" s="5">
        <v>982</v>
      </c>
      <c r="G2973" t="b">
        <f>COUNTIF(B:B,B2973)&gt;1</f>
        <v>0</v>
      </c>
      <c r="H2973" s="43" t="s">
        <v>2789</v>
      </c>
      <c r="I2973" s="43" t="b">
        <f>COUNTIF(E:E,E2973)&gt;1</f>
        <v>0</v>
      </c>
    </row>
    <row r="2974" spans="1:9" x14ac:dyDescent="0.2">
      <c r="A2974" s="2" t="s">
        <v>10</v>
      </c>
      <c r="B2974" s="3" t="s">
        <v>2942</v>
      </c>
      <c r="C2974" s="4" t="s">
        <v>2943</v>
      </c>
      <c r="D2974" s="4" t="str">
        <f>VLOOKUP(B2974,'local electoral areas'!BM:BN,2,FALSE)</f>
        <v>Dungarvan</v>
      </c>
      <c r="E2974" s="4">
        <v>25019</v>
      </c>
      <c r="F2974" s="5">
        <v>252</v>
      </c>
      <c r="G2974" t="b">
        <f>COUNTIF(B:B,B2974)&gt;1</f>
        <v>0</v>
      </c>
      <c r="H2974" s="43" t="s">
        <v>2944</v>
      </c>
      <c r="I2974" s="43" t="b">
        <f>COUNTIF(E:E,E2974)&gt;1</f>
        <v>0</v>
      </c>
    </row>
    <row r="2975" spans="1:9" x14ac:dyDescent="0.2">
      <c r="A2975" s="2" t="s">
        <v>10</v>
      </c>
      <c r="B2975" s="3" t="s">
        <v>2945</v>
      </c>
      <c r="C2975" s="4" t="s">
        <v>2943</v>
      </c>
      <c r="D2975" s="4" t="str">
        <f>VLOOKUP(B2975,'local electoral areas'!BM:BN,2,FALSE)</f>
        <v>Dungarvan</v>
      </c>
      <c r="E2975" s="4">
        <v>25034</v>
      </c>
      <c r="F2975" s="5">
        <v>1524</v>
      </c>
      <c r="G2975" t="b">
        <f>COUNTIF(B:B,B2975)&gt;1</f>
        <v>0</v>
      </c>
      <c r="H2975" s="43" t="s">
        <v>2944</v>
      </c>
      <c r="I2975" s="43" t="b">
        <f>COUNTIF(E:E,E2975)&gt;1</f>
        <v>0</v>
      </c>
    </row>
    <row r="2976" spans="1:9" x14ac:dyDescent="0.2">
      <c r="A2976" s="2" t="s">
        <v>10</v>
      </c>
      <c r="B2976" s="3" t="s">
        <v>2946</v>
      </c>
      <c r="C2976" s="4" t="s">
        <v>2943</v>
      </c>
      <c r="D2976" s="4" t="str">
        <f>VLOOKUP(B2976,'local electoral areas'!BM:BN,2,FALSE)</f>
        <v>Dungarvan</v>
      </c>
      <c r="E2976" s="4">
        <v>25085</v>
      </c>
      <c r="F2976" s="5">
        <v>790</v>
      </c>
      <c r="G2976" t="b">
        <f>COUNTIF(B:B,B2976)&gt;1</f>
        <v>0</v>
      </c>
      <c r="H2976" s="43" t="s">
        <v>2944</v>
      </c>
      <c r="I2976" s="43" t="b">
        <f>COUNTIF(E:E,E2976)&gt;1</f>
        <v>0</v>
      </c>
    </row>
    <row r="2977" spans="1:9" x14ac:dyDescent="0.2">
      <c r="A2977" s="2" t="s">
        <v>10</v>
      </c>
      <c r="B2977" s="3" t="s">
        <v>2947</v>
      </c>
      <c r="C2977" s="4" t="s">
        <v>2943</v>
      </c>
      <c r="D2977" s="4" t="str">
        <f>VLOOKUP(B2977,'local electoral areas'!BM:BN,2,FALSE)</f>
        <v>Dungarvan</v>
      </c>
      <c r="E2977" s="4">
        <v>25020</v>
      </c>
      <c r="F2977" s="5">
        <v>406</v>
      </c>
      <c r="G2977" t="b">
        <f>COUNTIF(B:B,B2977)&gt;1</f>
        <v>0</v>
      </c>
      <c r="H2977" s="43" t="s">
        <v>2944</v>
      </c>
      <c r="I2977" s="43" t="b">
        <f>COUNTIF(E:E,E2977)&gt;1</f>
        <v>0</v>
      </c>
    </row>
    <row r="2978" spans="1:9" x14ac:dyDescent="0.2">
      <c r="A2978" s="2" t="s">
        <v>10</v>
      </c>
      <c r="B2978" s="3" t="s">
        <v>2948</v>
      </c>
      <c r="C2978" s="4" t="s">
        <v>2943</v>
      </c>
      <c r="D2978" s="4" t="str">
        <f>VLOOKUP(B2978,'local electoral areas'!BM:BN,2,FALSE)</f>
        <v>Dungarvan</v>
      </c>
      <c r="E2978" s="4">
        <v>25086</v>
      </c>
      <c r="F2978" s="5">
        <v>619</v>
      </c>
      <c r="G2978" t="b">
        <f>COUNTIF(B:B,B2978)&gt;1</f>
        <v>0</v>
      </c>
      <c r="H2978" s="43" t="s">
        <v>2944</v>
      </c>
      <c r="I2978" s="43" t="b">
        <f>COUNTIF(E:E,E2978)&gt;1</f>
        <v>0</v>
      </c>
    </row>
    <row r="2979" spans="1:9" x14ac:dyDescent="0.2">
      <c r="A2979" s="2" t="s">
        <v>10</v>
      </c>
      <c r="B2979" s="3" t="s">
        <v>2949</v>
      </c>
      <c r="C2979" s="4" t="s">
        <v>2943</v>
      </c>
      <c r="D2979" s="4" t="str">
        <f>VLOOKUP(B2979,'local electoral areas'!BM:BN,2,FALSE)</f>
        <v>Dungarvan</v>
      </c>
      <c r="E2979" s="4">
        <v>25021</v>
      </c>
      <c r="F2979" s="5">
        <v>329</v>
      </c>
      <c r="G2979" t="b">
        <f>COUNTIF(B:B,B2979)&gt;1</f>
        <v>0</v>
      </c>
      <c r="H2979" s="43" t="s">
        <v>2944</v>
      </c>
      <c r="I2979" s="43" t="b">
        <f>COUNTIF(E:E,E2979)&gt;1</f>
        <v>0</v>
      </c>
    </row>
    <row r="2980" spans="1:9" x14ac:dyDescent="0.2">
      <c r="A2980" s="2" t="s">
        <v>10</v>
      </c>
      <c r="B2980" s="3" t="s">
        <v>1515</v>
      </c>
      <c r="C2980" s="4" t="s">
        <v>2943</v>
      </c>
      <c r="D2980" s="4" t="str">
        <f>VLOOKUP(B2980,'local electoral areas'!BM:BN,2,FALSE)</f>
        <v>Dungarvan</v>
      </c>
      <c r="E2980" s="4">
        <v>25022</v>
      </c>
      <c r="F2980" s="5">
        <v>423</v>
      </c>
      <c r="G2980" t="b">
        <f>COUNTIF(B:B,B2980)&gt;1</f>
        <v>1</v>
      </c>
      <c r="H2980" s="43" t="s">
        <v>2944</v>
      </c>
      <c r="I2980" s="43" t="b">
        <f>COUNTIF(E:E,E2980)&gt;1</f>
        <v>0</v>
      </c>
    </row>
    <row r="2981" spans="1:9" x14ac:dyDescent="0.2">
      <c r="A2981" s="2" t="s">
        <v>10</v>
      </c>
      <c r="B2981" s="3" t="s">
        <v>2950</v>
      </c>
      <c r="C2981" s="4" t="s">
        <v>2943</v>
      </c>
      <c r="D2981" s="4" t="str">
        <f>VLOOKUP(B2981,'local electoral areas'!BM:BN,2,FALSE)</f>
        <v>Dungarvan</v>
      </c>
      <c r="E2981" s="4">
        <v>25023</v>
      </c>
      <c r="F2981" s="5">
        <v>556</v>
      </c>
      <c r="G2981" t="b">
        <f>COUNTIF(B:B,B2981)&gt;1</f>
        <v>0</v>
      </c>
      <c r="H2981" s="43" t="s">
        <v>2944</v>
      </c>
      <c r="I2981" s="43" t="b">
        <f>COUNTIF(E:E,E2981)&gt;1</f>
        <v>0</v>
      </c>
    </row>
    <row r="2982" spans="1:9" x14ac:dyDescent="0.2">
      <c r="A2982" s="2" t="s">
        <v>10</v>
      </c>
      <c r="B2982" s="3" t="s">
        <v>2951</v>
      </c>
      <c r="C2982" s="4" t="s">
        <v>2943</v>
      </c>
      <c r="D2982" s="4" t="str">
        <f>VLOOKUP(B2982,'local electoral areas'!BM:BN,2,FALSE)</f>
        <v>Dungarvan</v>
      </c>
      <c r="E2982" s="4">
        <v>25087</v>
      </c>
      <c r="F2982" s="5">
        <v>460</v>
      </c>
      <c r="G2982" t="b">
        <f>COUNTIF(B:B,B2982)&gt;1</f>
        <v>0</v>
      </c>
      <c r="H2982" s="43" t="s">
        <v>2944</v>
      </c>
      <c r="I2982" s="43" t="b">
        <f>COUNTIF(E:E,E2982)&gt;1</f>
        <v>0</v>
      </c>
    </row>
    <row r="2983" spans="1:9" x14ac:dyDescent="0.2">
      <c r="A2983" s="2" t="s">
        <v>10</v>
      </c>
      <c r="B2983" s="3" t="s">
        <v>2952</v>
      </c>
      <c r="C2983" s="4" t="s">
        <v>2943</v>
      </c>
      <c r="D2983" s="4" t="s">
        <v>2953</v>
      </c>
      <c r="E2983" s="4">
        <v>25024</v>
      </c>
      <c r="F2983" s="5">
        <v>2498</v>
      </c>
      <c r="G2983" t="b">
        <f>COUNTIF(B:B,B2983)&gt;1</f>
        <v>1</v>
      </c>
      <c r="H2983" s="43" t="s">
        <v>2944</v>
      </c>
      <c r="I2983" s="43" t="b">
        <f>COUNTIF(E:E,E2983)&gt;1</f>
        <v>0</v>
      </c>
    </row>
    <row r="2984" spans="1:9" x14ac:dyDescent="0.2">
      <c r="A2984" s="2" t="s">
        <v>10</v>
      </c>
      <c r="B2984" s="3" t="s">
        <v>2954</v>
      </c>
      <c r="C2984" s="4" t="s">
        <v>2943</v>
      </c>
      <c r="D2984" s="4" t="str">
        <f>VLOOKUP(B2984,'local electoral areas'!BM:BN,2,FALSE)</f>
        <v>Dungarvan</v>
      </c>
      <c r="E2984" s="4">
        <v>25025</v>
      </c>
      <c r="F2984" s="5">
        <v>725</v>
      </c>
      <c r="G2984" t="b">
        <f>COUNTIF(B:B,B2984)&gt;1</f>
        <v>0</v>
      </c>
      <c r="H2984" s="43" t="s">
        <v>2944</v>
      </c>
      <c r="I2984" s="43" t="b">
        <f>COUNTIF(E:E,E2984)&gt;1</f>
        <v>0</v>
      </c>
    </row>
    <row r="2985" spans="1:9" x14ac:dyDescent="0.2">
      <c r="A2985" s="2" t="s">
        <v>10</v>
      </c>
      <c r="B2985" s="3" t="s">
        <v>612</v>
      </c>
      <c r="C2985" s="4" t="s">
        <v>2943</v>
      </c>
      <c r="D2985" s="4" t="str">
        <f>VLOOKUP(B2985,'local electoral areas'!BM:BN,2,FALSE)</f>
        <v>Dungarvan</v>
      </c>
      <c r="E2985" s="4">
        <v>25028</v>
      </c>
      <c r="F2985" s="5">
        <v>259</v>
      </c>
      <c r="G2985" t="b">
        <f>COUNTIF(B:B,B2985)&gt;1</f>
        <v>1</v>
      </c>
      <c r="H2985" s="43" t="s">
        <v>2944</v>
      </c>
      <c r="I2985" s="43" t="b">
        <f>COUNTIF(E:E,E2985)&gt;1</f>
        <v>0</v>
      </c>
    </row>
    <row r="2986" spans="1:9" x14ac:dyDescent="0.2">
      <c r="A2986" s="2" t="s">
        <v>10</v>
      </c>
      <c r="B2986" s="3" t="s">
        <v>2955</v>
      </c>
      <c r="C2986" s="4" t="s">
        <v>2943</v>
      </c>
      <c r="D2986" s="4" t="str">
        <f>VLOOKUP(B2986,'local electoral areas'!BM:BN,2,FALSE)</f>
        <v>Dungarvan</v>
      </c>
      <c r="E2986" s="4">
        <v>25001</v>
      </c>
      <c r="F2986" s="5">
        <v>5078</v>
      </c>
      <c r="G2986" t="b">
        <f>COUNTIF(B:B,B2986)&gt;1</f>
        <v>0</v>
      </c>
      <c r="H2986" s="43" t="s">
        <v>2944</v>
      </c>
      <c r="I2986" s="43" t="b">
        <f>COUNTIF(E:E,E2986)&gt;1</f>
        <v>0</v>
      </c>
    </row>
    <row r="2987" spans="1:9" x14ac:dyDescent="0.2">
      <c r="A2987" s="2" t="s">
        <v>10</v>
      </c>
      <c r="B2987" s="3" t="s">
        <v>2956</v>
      </c>
      <c r="C2987" s="4" t="s">
        <v>2943</v>
      </c>
      <c r="D2987" s="4" t="str">
        <f>VLOOKUP(B2987,'local electoral areas'!BM:BN,2,FALSE)</f>
        <v>Dungarvan</v>
      </c>
      <c r="E2987" s="4">
        <v>25002</v>
      </c>
      <c r="F2987" s="5">
        <v>3820</v>
      </c>
      <c r="G2987" t="b">
        <f>COUNTIF(B:B,B2987)&gt;1</f>
        <v>0</v>
      </c>
      <c r="H2987" s="43" t="s">
        <v>2944</v>
      </c>
      <c r="I2987" s="43" t="b">
        <f>COUNTIF(E:E,E2987)&gt;1</f>
        <v>0</v>
      </c>
    </row>
    <row r="2988" spans="1:9" x14ac:dyDescent="0.2">
      <c r="A2988" s="2" t="s">
        <v>10</v>
      </c>
      <c r="B2988" s="3" t="s">
        <v>2957</v>
      </c>
      <c r="C2988" s="4" t="s">
        <v>2943</v>
      </c>
      <c r="D2988" s="4" t="str">
        <f>VLOOKUP(B2988,'local electoral areas'!BM:BN,2,FALSE)</f>
        <v>Dungarvan</v>
      </c>
      <c r="E2988" s="4">
        <v>25029</v>
      </c>
      <c r="F2988" s="5">
        <v>2096</v>
      </c>
      <c r="G2988" t="b">
        <f>COUNTIF(B:B,B2988)&gt;1</f>
        <v>0</v>
      </c>
      <c r="H2988" s="43" t="s">
        <v>2944</v>
      </c>
      <c r="I2988" s="43" t="b">
        <f>COUNTIF(E:E,E2988)&gt;1</f>
        <v>0</v>
      </c>
    </row>
    <row r="2989" spans="1:9" x14ac:dyDescent="0.2">
      <c r="A2989" s="2" t="s">
        <v>10</v>
      </c>
      <c r="B2989" s="3" t="s">
        <v>2958</v>
      </c>
      <c r="C2989" s="4" t="s">
        <v>2943</v>
      </c>
      <c r="D2989" s="4" t="str">
        <f>VLOOKUP(B2989,'local electoral areas'!BM:BN,2,FALSE)</f>
        <v>Dungarvan</v>
      </c>
      <c r="E2989" s="4">
        <v>25088</v>
      </c>
      <c r="F2989" s="5">
        <v>196</v>
      </c>
      <c r="G2989" t="b">
        <f>COUNTIF(B:B,B2989)&gt;1</f>
        <v>0</v>
      </c>
      <c r="H2989" s="43" t="s">
        <v>2944</v>
      </c>
      <c r="I2989" s="43" t="b">
        <f>COUNTIF(E:E,E2989)&gt;1</f>
        <v>0</v>
      </c>
    </row>
    <row r="2990" spans="1:9" x14ac:dyDescent="0.2">
      <c r="A2990" s="2" t="s">
        <v>10</v>
      </c>
      <c r="B2990" s="3" t="s">
        <v>2959</v>
      </c>
      <c r="C2990" s="4" t="s">
        <v>2943</v>
      </c>
      <c r="D2990" s="4" t="str">
        <f>VLOOKUP(B2990,'local electoral areas'!BM:BN,2,FALSE)</f>
        <v>Dungarvan</v>
      </c>
      <c r="E2990" s="4">
        <v>25089</v>
      </c>
      <c r="F2990" s="5">
        <v>246</v>
      </c>
      <c r="G2990" t="b">
        <f>COUNTIF(B:B,B2990)&gt;1</f>
        <v>0</v>
      </c>
      <c r="H2990" s="43" t="s">
        <v>2944</v>
      </c>
      <c r="I2990" s="43" t="b">
        <f>COUNTIF(E:E,E2990)&gt;1</f>
        <v>0</v>
      </c>
    </row>
    <row r="2991" spans="1:9" x14ac:dyDescent="0.2">
      <c r="A2991" s="2" t="s">
        <v>10</v>
      </c>
      <c r="B2991" s="3" t="s">
        <v>1398</v>
      </c>
      <c r="C2991" s="4" t="s">
        <v>2943</v>
      </c>
      <c r="D2991" s="4" t="str">
        <f>VLOOKUP(B2991,'local electoral areas'!BM:BN,2,FALSE)</f>
        <v>Dungarvan</v>
      </c>
      <c r="E2991" s="4">
        <v>25090</v>
      </c>
      <c r="F2991" s="5">
        <v>381</v>
      </c>
      <c r="G2991" t="b">
        <f>COUNTIF(B:B,B2991)&gt;1</f>
        <v>1</v>
      </c>
      <c r="H2991" s="43" t="s">
        <v>2944</v>
      </c>
      <c r="I2991" s="43" t="b">
        <f>COUNTIF(E:E,E2991)&gt;1</f>
        <v>0</v>
      </c>
    </row>
    <row r="2992" spans="1:9" x14ac:dyDescent="0.2">
      <c r="A2992" s="2" t="s">
        <v>10</v>
      </c>
      <c r="B2992" s="3" t="s">
        <v>2960</v>
      </c>
      <c r="C2992" s="4" t="s">
        <v>2943</v>
      </c>
      <c r="D2992" s="4" t="str">
        <f>VLOOKUP(B2992,'local electoral areas'!BM:BN,2,FALSE)</f>
        <v>Dungarvan</v>
      </c>
      <c r="E2992" s="4">
        <v>25030</v>
      </c>
      <c r="F2992" s="5">
        <v>240</v>
      </c>
      <c r="G2992" t="b">
        <f>COUNTIF(B:B,B2992)&gt;1</f>
        <v>0</v>
      </c>
      <c r="H2992" s="43" t="s">
        <v>2944</v>
      </c>
      <c r="I2992" s="43" t="b">
        <f>COUNTIF(E:E,E2992)&gt;1</f>
        <v>0</v>
      </c>
    </row>
    <row r="2993" spans="1:9" x14ac:dyDescent="0.2">
      <c r="A2993" s="2" t="s">
        <v>10</v>
      </c>
      <c r="B2993" s="3" t="s">
        <v>2961</v>
      </c>
      <c r="C2993" s="4" t="s">
        <v>2943</v>
      </c>
      <c r="D2993" s="4" t="str">
        <f>VLOOKUP(B2993,'local electoral areas'!BM:BN,2,FALSE)</f>
        <v>Dungarvan</v>
      </c>
      <c r="E2993" s="4">
        <v>25091</v>
      </c>
      <c r="F2993" s="5">
        <v>611</v>
      </c>
      <c r="G2993" t="b">
        <f>COUNTIF(B:B,B2993)&gt;1</f>
        <v>0</v>
      </c>
      <c r="H2993" s="43" t="s">
        <v>2944</v>
      </c>
      <c r="I2993" s="43" t="b">
        <f>COUNTIF(E:E,E2993)&gt;1</f>
        <v>0</v>
      </c>
    </row>
    <row r="2994" spans="1:9" x14ac:dyDescent="0.2">
      <c r="A2994" s="2" t="s">
        <v>10</v>
      </c>
      <c r="B2994" s="3" t="s">
        <v>2962</v>
      </c>
      <c r="C2994" s="4" t="s">
        <v>2943</v>
      </c>
      <c r="D2994" s="4" t="str">
        <f>VLOOKUP(B2994,'local electoral areas'!BM:BN,2,FALSE)</f>
        <v>Dungarvan</v>
      </c>
      <c r="E2994" s="4">
        <v>25049</v>
      </c>
      <c r="F2994" s="5">
        <v>465</v>
      </c>
      <c r="G2994" t="b">
        <f>COUNTIF(B:B,B2994)&gt;1</f>
        <v>0</v>
      </c>
      <c r="H2994" s="43" t="s">
        <v>2944</v>
      </c>
      <c r="I2994" s="43" t="b">
        <f>COUNTIF(E:E,E2994)&gt;1</f>
        <v>0</v>
      </c>
    </row>
    <row r="2995" spans="1:9" x14ac:dyDescent="0.2">
      <c r="A2995" s="2" t="s">
        <v>10</v>
      </c>
      <c r="B2995" s="3" t="s">
        <v>2963</v>
      </c>
      <c r="C2995" s="4" t="s">
        <v>2943</v>
      </c>
      <c r="D2995" s="4" t="str">
        <f>VLOOKUP(B2995,'local electoral areas'!BM:BN,2,FALSE)</f>
        <v>Dungarvan</v>
      </c>
      <c r="E2995" s="4">
        <v>25033</v>
      </c>
      <c r="F2995" s="5">
        <v>81</v>
      </c>
      <c r="G2995" t="b">
        <f>COUNTIF(B:B,B2995)&gt;1</f>
        <v>0</v>
      </c>
      <c r="H2995" s="43" t="s">
        <v>2944</v>
      </c>
      <c r="I2995" s="43" t="b">
        <f>COUNTIF(E:E,E2995)&gt;1</f>
        <v>0</v>
      </c>
    </row>
    <row r="2996" spans="1:9" x14ac:dyDescent="0.2">
      <c r="A2996" s="2" t="s">
        <v>10</v>
      </c>
      <c r="B2996" s="3" t="s">
        <v>73</v>
      </c>
      <c r="C2996" s="4" t="s">
        <v>2943</v>
      </c>
      <c r="D2996" s="4" t="str">
        <f>VLOOKUP(B2996,'local electoral areas'!BM:BN,2,FALSE)</f>
        <v>Dungarvan</v>
      </c>
      <c r="E2996" s="4">
        <v>25036</v>
      </c>
      <c r="F2996" s="5">
        <v>224</v>
      </c>
      <c r="G2996" t="b">
        <f>COUNTIF(B:B,B2996)&gt;1</f>
        <v>1</v>
      </c>
      <c r="H2996" s="43" t="s">
        <v>2944</v>
      </c>
      <c r="I2996" s="43" t="b">
        <f>COUNTIF(E:E,E2996)&gt;1</f>
        <v>0</v>
      </c>
    </row>
    <row r="2997" spans="1:9" x14ac:dyDescent="0.2">
      <c r="A2997" s="2" t="s">
        <v>10</v>
      </c>
      <c r="B2997" s="3" t="s">
        <v>1497</v>
      </c>
      <c r="C2997" s="4" t="s">
        <v>2943</v>
      </c>
      <c r="D2997" s="4" t="str">
        <f>VLOOKUP(B2997,'local electoral areas'!BM:BN,2,FALSE)</f>
        <v>Lismore</v>
      </c>
      <c r="E2997" s="4">
        <v>25053</v>
      </c>
      <c r="F2997" s="5">
        <v>337</v>
      </c>
      <c r="G2997" t="b">
        <f>COUNTIF(B:B,B2997)&gt;1</f>
        <v>1</v>
      </c>
      <c r="H2997" s="43" t="s">
        <v>2944</v>
      </c>
      <c r="I2997" s="43" t="b">
        <f>COUNTIF(E:E,E2997)&gt;1</f>
        <v>0</v>
      </c>
    </row>
    <row r="2998" spans="1:9" x14ac:dyDescent="0.2">
      <c r="A2998" s="2" t="s">
        <v>10</v>
      </c>
      <c r="B2998" s="3" t="s">
        <v>2964</v>
      </c>
      <c r="C2998" s="4" t="s">
        <v>2943</v>
      </c>
      <c r="D2998" s="4" t="str">
        <f>VLOOKUP(B2998,'local electoral areas'!BM:BN,2,FALSE)</f>
        <v>Lismore</v>
      </c>
      <c r="E2998" s="4">
        <v>25054</v>
      </c>
      <c r="F2998" s="5">
        <v>496</v>
      </c>
      <c r="G2998" t="b">
        <f>COUNTIF(B:B,B2998)&gt;1</f>
        <v>0</v>
      </c>
      <c r="H2998" s="43" t="s">
        <v>2944</v>
      </c>
      <c r="I2998" s="43" t="b">
        <f>COUNTIF(E:E,E2998)&gt;1</f>
        <v>0</v>
      </c>
    </row>
    <row r="2999" spans="1:9" x14ac:dyDescent="0.2">
      <c r="A2999" s="2" t="s">
        <v>10</v>
      </c>
      <c r="B2999" s="3" t="s">
        <v>2965</v>
      </c>
      <c r="C2999" s="4" t="s">
        <v>2943</v>
      </c>
      <c r="D2999" s="4" t="str">
        <f>VLOOKUP(B2999,'local electoral areas'!BM:BN,2,FALSE)</f>
        <v>Lismore</v>
      </c>
      <c r="E2999" s="4">
        <v>25055</v>
      </c>
      <c r="F2999" s="5">
        <v>545</v>
      </c>
      <c r="G2999" t="b">
        <f>COUNTIF(B:B,B2999)&gt;1</f>
        <v>0</v>
      </c>
      <c r="H2999" s="43" t="s">
        <v>2944</v>
      </c>
      <c r="I2999" s="43" t="b">
        <f>COUNTIF(E:E,E2999)&gt;1</f>
        <v>0</v>
      </c>
    </row>
    <row r="3000" spans="1:9" x14ac:dyDescent="0.2">
      <c r="A3000" s="2" t="s">
        <v>10</v>
      </c>
      <c r="B3000" s="3" t="s">
        <v>2966</v>
      </c>
      <c r="C3000" s="4" t="s">
        <v>2943</v>
      </c>
      <c r="D3000" s="4" t="str">
        <f>VLOOKUP(B3000,'local electoral areas'!BM:BN,2,FALSE)</f>
        <v>Lismore</v>
      </c>
      <c r="E3000" s="4">
        <v>25056</v>
      </c>
      <c r="F3000" s="5">
        <v>203</v>
      </c>
      <c r="G3000" t="b">
        <f>COUNTIF(B:B,B3000)&gt;1</f>
        <v>0</v>
      </c>
      <c r="H3000" s="43" t="s">
        <v>2944</v>
      </c>
      <c r="I3000" s="43" t="b">
        <f>COUNTIF(E:E,E3000)&gt;1</f>
        <v>0</v>
      </c>
    </row>
    <row r="3001" spans="1:9" x14ac:dyDescent="0.2">
      <c r="A3001" s="2" t="s">
        <v>10</v>
      </c>
      <c r="B3001" s="3" t="s">
        <v>2967</v>
      </c>
      <c r="C3001" s="4" t="s">
        <v>2943</v>
      </c>
      <c r="D3001" s="4" t="str">
        <f>VLOOKUP(B3001,'local electoral areas'!BM:BN,2,FALSE)</f>
        <v>Lismore</v>
      </c>
      <c r="E3001" s="4">
        <v>25057</v>
      </c>
      <c r="F3001" s="5">
        <v>360</v>
      </c>
      <c r="G3001" t="b">
        <f>COUNTIF(B:B,B3001)&gt;1</f>
        <v>0</v>
      </c>
      <c r="H3001" s="43" t="s">
        <v>2944</v>
      </c>
      <c r="I3001" s="43" t="b">
        <f>COUNTIF(E:E,E3001)&gt;1</f>
        <v>0</v>
      </c>
    </row>
    <row r="3002" spans="1:9" x14ac:dyDescent="0.2">
      <c r="A3002" s="2" t="s">
        <v>10</v>
      </c>
      <c r="B3002" s="3" t="s">
        <v>2968</v>
      </c>
      <c r="C3002" s="4" t="s">
        <v>2943</v>
      </c>
      <c r="D3002" s="4" t="str">
        <f>VLOOKUP(B3002,'local electoral areas'!BM:BN,2,FALSE)</f>
        <v>Lismore</v>
      </c>
      <c r="E3002" s="4">
        <v>25058</v>
      </c>
      <c r="F3002" s="5">
        <v>1311</v>
      </c>
      <c r="G3002" t="b">
        <f>COUNTIF(B:B,B3002)&gt;1</f>
        <v>0</v>
      </c>
      <c r="H3002" s="43" t="s">
        <v>2944</v>
      </c>
      <c r="I3002" s="43" t="b">
        <f>COUNTIF(E:E,E3002)&gt;1</f>
        <v>0</v>
      </c>
    </row>
    <row r="3003" spans="1:9" x14ac:dyDescent="0.2">
      <c r="A3003" s="2" t="s">
        <v>10</v>
      </c>
      <c r="B3003" s="3" t="s">
        <v>2969</v>
      </c>
      <c r="C3003" s="4" t="s">
        <v>2943</v>
      </c>
      <c r="D3003" s="4" t="str">
        <f>VLOOKUP(B3003,'local electoral areas'!BM:BN,2,FALSE)</f>
        <v>Lismore</v>
      </c>
      <c r="E3003" s="4">
        <v>25059</v>
      </c>
      <c r="F3003" s="5">
        <v>490</v>
      </c>
      <c r="G3003" t="b">
        <f>COUNTIF(B:B,B3003)&gt;1</f>
        <v>0</v>
      </c>
      <c r="H3003" s="43" t="s">
        <v>2944</v>
      </c>
      <c r="I3003" s="43" t="b">
        <f>COUNTIF(E:E,E3003)&gt;1</f>
        <v>0</v>
      </c>
    </row>
    <row r="3004" spans="1:9" x14ac:dyDescent="0.2">
      <c r="A3004" s="2" t="s">
        <v>10</v>
      </c>
      <c r="B3004" s="3" t="s">
        <v>2970</v>
      </c>
      <c r="C3004" s="4" t="s">
        <v>2943</v>
      </c>
      <c r="D3004" s="4" t="str">
        <f>VLOOKUP(B3004,'local electoral areas'!BM:BN,2,FALSE)</f>
        <v>Lismore</v>
      </c>
      <c r="E3004" s="4">
        <v>25027</v>
      </c>
      <c r="F3004" s="5">
        <v>812</v>
      </c>
      <c r="G3004" t="b">
        <f>COUNTIF(B:B,B3004)&gt;1</f>
        <v>0</v>
      </c>
      <c r="H3004" s="43" t="s">
        <v>2944</v>
      </c>
      <c r="I3004" s="43" t="b">
        <f>COUNTIF(E:E,E3004)&gt;1</f>
        <v>0</v>
      </c>
    </row>
    <row r="3005" spans="1:9" x14ac:dyDescent="0.2">
      <c r="A3005" s="2" t="s">
        <v>10</v>
      </c>
      <c r="B3005" s="3" t="s">
        <v>2971</v>
      </c>
      <c r="C3005" s="4" t="s">
        <v>2943</v>
      </c>
      <c r="D3005" s="4" t="str">
        <f>VLOOKUP(B3005,'local electoral areas'!BM:BN,2,FALSE)</f>
        <v>Lismore</v>
      </c>
      <c r="E3005" s="4">
        <v>25060</v>
      </c>
      <c r="F3005" s="5">
        <v>253</v>
      </c>
      <c r="G3005" t="b">
        <f>COUNTIF(B:B,B3005)&gt;1</f>
        <v>0</v>
      </c>
      <c r="H3005" s="43" t="s">
        <v>2944</v>
      </c>
      <c r="I3005" s="43" t="b">
        <f>COUNTIF(E:E,E3005)&gt;1</f>
        <v>0</v>
      </c>
    </row>
    <row r="3006" spans="1:9" x14ac:dyDescent="0.2">
      <c r="A3006" s="2" t="s">
        <v>10</v>
      </c>
      <c r="B3006" s="3" t="s">
        <v>2972</v>
      </c>
      <c r="C3006" s="4" t="s">
        <v>2943</v>
      </c>
      <c r="D3006" s="4" t="str">
        <f>VLOOKUP(B3006,'local electoral areas'!BM:BN,2,FALSE)</f>
        <v>Lismore</v>
      </c>
      <c r="E3006" s="4">
        <v>25061</v>
      </c>
      <c r="F3006" s="5">
        <v>220</v>
      </c>
      <c r="G3006" t="b">
        <f>COUNTIF(B:B,B3006)&gt;1</f>
        <v>0</v>
      </c>
      <c r="H3006" s="43" t="s">
        <v>2944</v>
      </c>
      <c r="I3006" s="43" t="b">
        <f>COUNTIF(E:E,E3006)&gt;1</f>
        <v>0</v>
      </c>
    </row>
    <row r="3007" spans="1:9" x14ac:dyDescent="0.2">
      <c r="A3007" s="2" t="s">
        <v>10</v>
      </c>
      <c r="B3007" s="3" t="s">
        <v>2973</v>
      </c>
      <c r="C3007" s="4" t="s">
        <v>2943</v>
      </c>
      <c r="D3007" s="4" t="str">
        <f>VLOOKUP(B3007,'local electoral areas'!BM:BN,2,FALSE)</f>
        <v>Lismore</v>
      </c>
      <c r="E3007" s="4">
        <v>25014</v>
      </c>
      <c r="F3007" s="5">
        <v>558</v>
      </c>
      <c r="G3007" t="b">
        <f>COUNTIF(B:B,B3007)&gt;1</f>
        <v>0</v>
      </c>
      <c r="H3007" s="43" t="s">
        <v>2944</v>
      </c>
      <c r="I3007" s="43" t="b">
        <f>COUNTIF(E:E,E3007)&gt;1</f>
        <v>0</v>
      </c>
    </row>
    <row r="3008" spans="1:9" x14ac:dyDescent="0.2">
      <c r="A3008" s="2" t="s">
        <v>10</v>
      </c>
      <c r="B3008" s="3" t="s">
        <v>2974</v>
      </c>
      <c r="C3008" s="4" t="s">
        <v>2943</v>
      </c>
      <c r="D3008" s="4" t="str">
        <f>VLOOKUP(B3008,'local electoral areas'!BM:BN,2,FALSE)</f>
        <v>Lismore</v>
      </c>
      <c r="E3008" s="4">
        <v>25062</v>
      </c>
      <c r="F3008" s="5">
        <v>231</v>
      </c>
      <c r="G3008" t="b">
        <f>COUNTIF(B:B,B3008)&gt;1</f>
        <v>0</v>
      </c>
      <c r="H3008" s="43" t="s">
        <v>2944</v>
      </c>
      <c r="I3008" s="43" t="b">
        <f>COUNTIF(E:E,E3008)&gt;1</f>
        <v>0</v>
      </c>
    </row>
    <row r="3009" spans="1:9" x14ac:dyDescent="0.2">
      <c r="A3009" s="2" t="s">
        <v>10</v>
      </c>
      <c r="B3009" s="3" t="s">
        <v>2975</v>
      </c>
      <c r="C3009" s="4" t="s">
        <v>2943</v>
      </c>
      <c r="D3009" s="4" t="str">
        <f>VLOOKUP(B3009,'local electoral areas'!BM:BN,2,FALSE)</f>
        <v>Lismore</v>
      </c>
      <c r="E3009" s="4">
        <v>25063</v>
      </c>
      <c r="F3009" s="5">
        <v>123</v>
      </c>
      <c r="G3009" t="b">
        <f>COUNTIF(B:B,B3009)&gt;1</f>
        <v>0</v>
      </c>
      <c r="H3009" s="43" t="s">
        <v>2944</v>
      </c>
      <c r="I3009" s="43" t="b">
        <f>COUNTIF(E:E,E3009)&gt;1</f>
        <v>0</v>
      </c>
    </row>
    <row r="3010" spans="1:9" x14ac:dyDescent="0.2">
      <c r="A3010" s="2" t="s">
        <v>10</v>
      </c>
      <c r="B3010" s="3" t="s">
        <v>2976</v>
      </c>
      <c r="C3010" s="4" t="s">
        <v>2943</v>
      </c>
      <c r="D3010" s="4" t="str">
        <f>VLOOKUP(B3010,'local electoral areas'!BM:BN,2,FALSE)</f>
        <v>Lismore</v>
      </c>
      <c r="E3010" s="4">
        <v>25064</v>
      </c>
      <c r="F3010" s="5">
        <v>236</v>
      </c>
      <c r="G3010" t="b">
        <f>COUNTIF(B:B,B3010)&gt;1</f>
        <v>0</v>
      </c>
      <c r="H3010" s="43" t="s">
        <v>2944</v>
      </c>
      <c r="I3010" s="43" t="b">
        <f>COUNTIF(E:E,E3010)&gt;1</f>
        <v>0</v>
      </c>
    </row>
    <row r="3011" spans="1:9" x14ac:dyDescent="0.2">
      <c r="A3011" s="2" t="s">
        <v>10</v>
      </c>
      <c r="B3011" s="3" t="s">
        <v>2977</v>
      </c>
      <c r="C3011" s="4" t="s">
        <v>2943</v>
      </c>
      <c r="D3011" s="4" t="str">
        <f>VLOOKUP(B3011,'local electoral areas'!BM:BN,2,FALSE)</f>
        <v>Lismore</v>
      </c>
      <c r="E3011" s="4">
        <v>25065</v>
      </c>
      <c r="F3011" s="5">
        <v>1249</v>
      </c>
      <c r="G3011" t="b">
        <f>COUNTIF(B:B,B3011)&gt;1</f>
        <v>0</v>
      </c>
      <c r="H3011" s="43" t="s">
        <v>2944</v>
      </c>
      <c r="I3011" s="43" t="b">
        <f>COUNTIF(E:E,E3011)&gt;1</f>
        <v>0</v>
      </c>
    </row>
    <row r="3012" spans="1:9" x14ac:dyDescent="0.2">
      <c r="A3012" s="2" t="s">
        <v>10</v>
      </c>
      <c r="B3012" s="3" t="s">
        <v>2978</v>
      </c>
      <c r="C3012" s="4" t="s">
        <v>2943</v>
      </c>
      <c r="D3012" s="4" t="str">
        <f>VLOOKUP(B3012,'local electoral areas'!BM:BN,2,FALSE)</f>
        <v>Lismore</v>
      </c>
      <c r="E3012" s="4">
        <v>25066</v>
      </c>
      <c r="F3012" s="5">
        <v>775</v>
      </c>
      <c r="G3012" t="b">
        <f>COUNTIF(B:B,B3012)&gt;1</f>
        <v>0</v>
      </c>
      <c r="H3012" s="43" t="s">
        <v>2944</v>
      </c>
      <c r="I3012" s="43" t="b">
        <f>COUNTIF(E:E,E3012)&gt;1</f>
        <v>0</v>
      </c>
    </row>
    <row r="3013" spans="1:9" x14ac:dyDescent="0.2">
      <c r="A3013" s="2" t="s">
        <v>10</v>
      </c>
      <c r="B3013" s="3" t="s">
        <v>2979</v>
      </c>
      <c r="C3013" s="4" t="s">
        <v>2943</v>
      </c>
      <c r="D3013" s="4" t="str">
        <f>VLOOKUP(B3013,'local electoral areas'!BM:BN,2,FALSE)</f>
        <v>Lismore</v>
      </c>
      <c r="E3013" s="4">
        <v>25067</v>
      </c>
      <c r="F3013" s="5">
        <v>241</v>
      </c>
      <c r="G3013" t="b">
        <f>COUNTIF(B:B,B3013)&gt;1</f>
        <v>0</v>
      </c>
      <c r="H3013" s="43" t="s">
        <v>2944</v>
      </c>
      <c r="I3013" s="43" t="b">
        <f>COUNTIF(E:E,E3013)&gt;1</f>
        <v>0</v>
      </c>
    </row>
    <row r="3014" spans="1:9" x14ac:dyDescent="0.2">
      <c r="A3014" s="2" t="s">
        <v>10</v>
      </c>
      <c r="B3014" s="3" t="s">
        <v>2980</v>
      </c>
      <c r="C3014" s="4" t="s">
        <v>2943</v>
      </c>
      <c r="D3014" s="4" t="s">
        <v>2981</v>
      </c>
      <c r="E3014" s="4">
        <v>25068</v>
      </c>
      <c r="F3014" s="5">
        <v>326</v>
      </c>
      <c r="G3014" t="b">
        <f>COUNTIF(B:B,B3014)&gt;1</f>
        <v>1</v>
      </c>
      <c r="H3014" s="43" t="s">
        <v>2944</v>
      </c>
      <c r="I3014" s="43" t="b">
        <f>COUNTIF(E:E,E3014)&gt;1</f>
        <v>0</v>
      </c>
    </row>
    <row r="3015" spans="1:9" x14ac:dyDescent="0.2">
      <c r="A3015" s="2" t="s">
        <v>10</v>
      </c>
      <c r="B3015" s="3" t="s">
        <v>2980</v>
      </c>
      <c r="C3015" s="4" t="s">
        <v>2943</v>
      </c>
      <c r="D3015" s="4" t="s">
        <v>2981</v>
      </c>
      <c r="E3015" s="4">
        <v>25032</v>
      </c>
      <c r="F3015" s="5">
        <v>332</v>
      </c>
      <c r="G3015" t="b">
        <f>COUNTIF(B:B,B3015)&gt;1</f>
        <v>1</v>
      </c>
      <c r="H3015" s="43" t="s">
        <v>2944</v>
      </c>
      <c r="I3015" s="43" t="b">
        <f>COUNTIF(E:E,E3015)&gt;1</f>
        <v>0</v>
      </c>
    </row>
    <row r="3016" spans="1:9" x14ac:dyDescent="0.2">
      <c r="A3016" s="2" t="s">
        <v>10</v>
      </c>
      <c r="B3016" s="3" t="s">
        <v>2982</v>
      </c>
      <c r="C3016" s="4" t="s">
        <v>2943</v>
      </c>
      <c r="D3016" s="4" t="str">
        <f>VLOOKUP(B3016,'local electoral areas'!BM:BN,2,FALSE)</f>
        <v>Lismore</v>
      </c>
      <c r="E3016" s="4">
        <v>25035</v>
      </c>
      <c r="F3016" s="5">
        <v>467</v>
      </c>
      <c r="G3016" t="b">
        <f>COUNTIF(B:B,B3016)&gt;1</f>
        <v>0</v>
      </c>
      <c r="H3016" s="43" t="s">
        <v>2944</v>
      </c>
      <c r="I3016" s="43" t="b">
        <f>COUNTIF(E:E,E3016)&gt;1</f>
        <v>0</v>
      </c>
    </row>
    <row r="3017" spans="1:9" x14ac:dyDescent="0.2">
      <c r="A3017" s="2" t="s">
        <v>10</v>
      </c>
      <c r="B3017" s="3" t="s">
        <v>2983</v>
      </c>
      <c r="C3017" s="4" t="s">
        <v>2943</v>
      </c>
      <c r="D3017" s="4" t="str">
        <f>VLOOKUP(B3017,'local electoral areas'!BM:BN,2,FALSE)</f>
        <v>Lismore</v>
      </c>
      <c r="E3017" s="4">
        <v>25069</v>
      </c>
      <c r="F3017" s="5">
        <v>1313</v>
      </c>
      <c r="G3017" t="b">
        <f>COUNTIF(B:B,B3017)&gt;1</f>
        <v>0</v>
      </c>
      <c r="H3017" s="43" t="s">
        <v>2944</v>
      </c>
      <c r="I3017" s="43" t="b">
        <f>COUNTIF(E:E,E3017)&gt;1</f>
        <v>0</v>
      </c>
    </row>
    <row r="3018" spans="1:9" x14ac:dyDescent="0.2">
      <c r="A3018" s="2" t="s">
        <v>10</v>
      </c>
      <c r="B3018" s="3" t="s">
        <v>811</v>
      </c>
      <c r="C3018" s="4" t="s">
        <v>2943</v>
      </c>
      <c r="D3018" s="4" t="str">
        <f>VLOOKUP(B3018,'local electoral areas'!BM:BN,2,FALSE)</f>
        <v>Lismore</v>
      </c>
      <c r="E3018" s="4">
        <v>25092</v>
      </c>
      <c r="F3018" s="5">
        <v>476</v>
      </c>
      <c r="G3018" t="b">
        <f>COUNTIF(B:B,B3018)&gt;1</f>
        <v>1</v>
      </c>
      <c r="H3018" s="43" t="s">
        <v>2944</v>
      </c>
      <c r="I3018" s="43" t="b">
        <f>COUNTIF(E:E,E3018)&gt;1</f>
        <v>0</v>
      </c>
    </row>
    <row r="3019" spans="1:9" x14ac:dyDescent="0.2">
      <c r="A3019" s="2" t="s">
        <v>10</v>
      </c>
      <c r="B3019" s="3" t="s">
        <v>2984</v>
      </c>
      <c r="C3019" s="4" t="s">
        <v>2943</v>
      </c>
      <c r="D3019" s="4" t="str">
        <f>VLOOKUP(B3019,'local electoral areas'!BM:BN,2,FALSE)</f>
        <v>Portlaw - Kilmachthomas</v>
      </c>
      <c r="E3019" s="4">
        <v>25037</v>
      </c>
      <c r="F3019" s="5">
        <v>928</v>
      </c>
      <c r="G3019" t="b">
        <f>COUNTIF(B:B,B3019)&gt;1</f>
        <v>0</v>
      </c>
      <c r="H3019" s="43" t="s">
        <v>2944</v>
      </c>
      <c r="I3019" s="43" t="b">
        <f>COUNTIF(E:E,E3019)&gt;1</f>
        <v>0</v>
      </c>
    </row>
    <row r="3020" spans="1:9" x14ac:dyDescent="0.2">
      <c r="A3020" s="2" t="s">
        <v>10</v>
      </c>
      <c r="B3020" s="3" t="s">
        <v>2985</v>
      </c>
      <c r="C3020" s="4" t="s">
        <v>2943</v>
      </c>
      <c r="D3020" s="4" t="str">
        <f>VLOOKUP(B3020,'local electoral areas'!BM:BN,2,FALSE)</f>
        <v>Portlaw - Kilmachthomas</v>
      </c>
      <c r="E3020" s="4">
        <v>25003</v>
      </c>
      <c r="F3020" s="5">
        <v>219</v>
      </c>
      <c r="G3020" t="b">
        <f>COUNTIF(B:B,B3020)&gt;1</f>
        <v>0</v>
      </c>
      <c r="H3020" s="43" t="s">
        <v>2944</v>
      </c>
      <c r="I3020" s="43" t="b">
        <f>COUNTIF(E:E,E3020)&gt;1</f>
        <v>0</v>
      </c>
    </row>
    <row r="3021" spans="1:9" x14ac:dyDescent="0.2">
      <c r="A3021" s="2" t="s">
        <v>10</v>
      </c>
      <c r="B3021" s="3" t="s">
        <v>2986</v>
      </c>
      <c r="C3021" s="4" t="s">
        <v>2943</v>
      </c>
      <c r="D3021" s="4" t="str">
        <f>VLOOKUP(B3021,'local electoral areas'!BM:BN,2,FALSE)</f>
        <v>Portlaw - Kilmachthomas</v>
      </c>
      <c r="E3021" s="4">
        <v>25038</v>
      </c>
      <c r="F3021" s="5">
        <v>274</v>
      </c>
      <c r="G3021" t="b">
        <f>COUNTIF(B:B,B3021)&gt;1</f>
        <v>0</v>
      </c>
      <c r="H3021" s="43" t="s">
        <v>2944</v>
      </c>
      <c r="I3021" s="43" t="b">
        <f>COUNTIF(E:E,E3021)&gt;1</f>
        <v>0</v>
      </c>
    </row>
    <row r="3022" spans="1:9" x14ac:dyDescent="0.2">
      <c r="A3022" s="2" t="s">
        <v>10</v>
      </c>
      <c r="B3022" s="3" t="s">
        <v>2987</v>
      </c>
      <c r="C3022" s="4" t="s">
        <v>2943</v>
      </c>
      <c r="D3022" s="4" t="str">
        <f>VLOOKUP(B3022,'local electoral areas'!BM:BN,2,FALSE)</f>
        <v>Portlaw - Kilmachthomas</v>
      </c>
      <c r="E3022" s="4">
        <v>25013</v>
      </c>
      <c r="F3022" s="5">
        <v>576</v>
      </c>
      <c r="G3022" t="b">
        <f>COUNTIF(B:B,B3022)&gt;1</f>
        <v>0</v>
      </c>
      <c r="H3022" s="43" t="s">
        <v>2944</v>
      </c>
      <c r="I3022" s="43" t="b">
        <f>COUNTIF(E:E,E3022)&gt;1</f>
        <v>0</v>
      </c>
    </row>
    <row r="3023" spans="1:9" x14ac:dyDescent="0.2">
      <c r="A3023" s="2" t="s">
        <v>10</v>
      </c>
      <c r="B3023" s="3" t="s">
        <v>2988</v>
      </c>
      <c r="C3023" s="4" t="s">
        <v>2943</v>
      </c>
      <c r="D3023" s="4" t="str">
        <f>VLOOKUP(B3023,'local electoral areas'!BM:BN,2,FALSE)</f>
        <v>Portlaw - Kilmachthomas</v>
      </c>
      <c r="E3023" s="4">
        <v>25004</v>
      </c>
      <c r="F3023" s="5">
        <v>465</v>
      </c>
      <c r="G3023" t="b">
        <f>COUNTIF(B:B,B3023)&gt;1</f>
        <v>0</v>
      </c>
      <c r="H3023" s="43" t="s">
        <v>2944</v>
      </c>
      <c r="I3023" s="43" t="b">
        <f>COUNTIF(E:E,E3023)&gt;1</f>
        <v>0</v>
      </c>
    </row>
    <row r="3024" spans="1:9" x14ac:dyDescent="0.2">
      <c r="A3024" s="2" t="s">
        <v>10</v>
      </c>
      <c r="B3024" s="3" t="s">
        <v>2989</v>
      </c>
      <c r="C3024" s="4" t="s">
        <v>2943</v>
      </c>
      <c r="D3024" s="4" t="str">
        <f>VLOOKUP(B3024,'local electoral areas'!BM:BN,2,FALSE)</f>
        <v>Portlaw - Kilmachthomas</v>
      </c>
      <c r="E3024" s="4">
        <v>25039</v>
      </c>
      <c r="F3024" s="5">
        <v>272</v>
      </c>
      <c r="G3024" t="b">
        <f>COUNTIF(B:B,B3024)&gt;1</f>
        <v>0</v>
      </c>
      <c r="H3024" s="43" t="s">
        <v>2944</v>
      </c>
      <c r="I3024" s="43" t="b">
        <f>COUNTIF(E:E,E3024)&gt;1</f>
        <v>0</v>
      </c>
    </row>
    <row r="3025" spans="1:9" x14ac:dyDescent="0.2">
      <c r="A3025" s="2" t="s">
        <v>10</v>
      </c>
      <c r="B3025" s="3" t="s">
        <v>2952</v>
      </c>
      <c r="C3025" s="4" t="s">
        <v>2943</v>
      </c>
      <c r="D3025" s="4" t="s">
        <v>2990</v>
      </c>
      <c r="E3025" s="4">
        <v>25005</v>
      </c>
      <c r="F3025" s="5">
        <v>413</v>
      </c>
      <c r="G3025" t="b">
        <f>COUNTIF(B:B,B3025)&gt;1</f>
        <v>1</v>
      </c>
      <c r="H3025" s="43" t="s">
        <v>2944</v>
      </c>
      <c r="I3025" s="43" t="b">
        <f>COUNTIF(E:E,E3025)&gt;1</f>
        <v>0</v>
      </c>
    </row>
    <row r="3026" spans="1:9" x14ac:dyDescent="0.2">
      <c r="A3026" s="2" t="s">
        <v>10</v>
      </c>
      <c r="B3026" s="3" t="s">
        <v>2991</v>
      </c>
      <c r="C3026" s="4" t="s">
        <v>2943</v>
      </c>
      <c r="D3026" s="4" t="s">
        <v>2990</v>
      </c>
      <c r="E3026" s="4">
        <v>25040</v>
      </c>
      <c r="F3026" s="5">
        <v>535</v>
      </c>
      <c r="G3026" t="b">
        <f>COUNTIF(B:B,B3026)&gt;1</f>
        <v>0</v>
      </c>
      <c r="H3026" s="43" t="s">
        <v>2944</v>
      </c>
      <c r="I3026" s="43" t="b">
        <f>COUNTIF(E:E,E3026)&gt;1</f>
        <v>0</v>
      </c>
    </row>
    <row r="3027" spans="1:9" x14ac:dyDescent="0.2">
      <c r="A3027" s="2" t="s">
        <v>10</v>
      </c>
      <c r="B3027" s="3" t="s">
        <v>2992</v>
      </c>
      <c r="C3027" s="4" t="s">
        <v>2943</v>
      </c>
      <c r="D3027" s="4" t="str">
        <f>VLOOKUP(B3027,'local electoral areas'!BM:BN,2,FALSE)</f>
        <v>Portlaw - Kilmachthomas</v>
      </c>
      <c r="E3027" s="4">
        <v>25026</v>
      </c>
      <c r="F3027" s="5">
        <v>260</v>
      </c>
      <c r="G3027" t="b">
        <f>COUNTIF(B:B,B3027)&gt;1</f>
        <v>0</v>
      </c>
      <c r="H3027" s="43" t="s">
        <v>2944</v>
      </c>
      <c r="I3027" s="43" t="b">
        <f>COUNTIF(E:E,E3027)&gt;1</f>
        <v>0</v>
      </c>
    </row>
    <row r="3028" spans="1:9" x14ac:dyDescent="0.2">
      <c r="A3028" s="2" t="s">
        <v>10</v>
      </c>
      <c r="B3028" s="3" t="s">
        <v>2993</v>
      </c>
      <c r="C3028" s="4" t="s">
        <v>2943</v>
      </c>
      <c r="D3028" s="4" t="str">
        <f>VLOOKUP(B3028,'local electoral areas'!BM:BN,2,FALSE)</f>
        <v>Portlaw - Kilmachthomas</v>
      </c>
      <c r="E3028" s="4">
        <v>25041</v>
      </c>
      <c r="F3028" s="5">
        <v>278</v>
      </c>
      <c r="G3028" t="b">
        <f>COUNTIF(B:B,B3028)&gt;1</f>
        <v>0</v>
      </c>
      <c r="H3028" s="43" t="s">
        <v>2944</v>
      </c>
      <c r="I3028" s="43" t="b">
        <f>COUNTIF(E:E,E3028)&gt;1</f>
        <v>0</v>
      </c>
    </row>
    <row r="3029" spans="1:9" x14ac:dyDescent="0.2">
      <c r="A3029" s="2" t="s">
        <v>10</v>
      </c>
      <c r="B3029" s="3" t="s">
        <v>2994</v>
      </c>
      <c r="C3029" s="4" t="s">
        <v>2943</v>
      </c>
      <c r="D3029" s="4" t="str">
        <f>VLOOKUP(B3029,'local electoral areas'!BM:BN,2,FALSE)</f>
        <v>Portlaw - Kilmachthomas</v>
      </c>
      <c r="E3029" s="4">
        <v>25006</v>
      </c>
      <c r="F3029" s="5">
        <v>235</v>
      </c>
      <c r="G3029" t="b">
        <f>COUNTIF(B:B,B3029)&gt;1</f>
        <v>0</v>
      </c>
      <c r="H3029" s="43" t="s">
        <v>2944</v>
      </c>
      <c r="I3029" s="43" t="b">
        <f>COUNTIF(E:E,E3029)&gt;1</f>
        <v>0</v>
      </c>
    </row>
    <row r="3030" spans="1:9" x14ac:dyDescent="0.2">
      <c r="A3030" s="2" t="s">
        <v>10</v>
      </c>
      <c r="B3030" s="3" t="s">
        <v>2995</v>
      </c>
      <c r="C3030" s="4" t="s">
        <v>2943</v>
      </c>
      <c r="D3030" s="4" t="str">
        <f>VLOOKUP(B3030,'local electoral areas'!BM:BN,2,FALSE)</f>
        <v>Portlaw - Kilmachthomas</v>
      </c>
      <c r="E3030" s="4">
        <v>25042</v>
      </c>
      <c r="F3030" s="5">
        <v>365</v>
      </c>
      <c r="G3030" t="b">
        <f>COUNTIF(B:B,B3030)&gt;1</f>
        <v>0</v>
      </c>
      <c r="H3030" s="43" t="s">
        <v>2944</v>
      </c>
      <c r="I3030" s="43" t="b">
        <f>COUNTIF(E:E,E3030)&gt;1</f>
        <v>0</v>
      </c>
    </row>
    <row r="3031" spans="1:9" x14ac:dyDescent="0.2">
      <c r="A3031" s="2" t="s">
        <v>10</v>
      </c>
      <c r="B3031" s="3" t="s">
        <v>2996</v>
      </c>
      <c r="C3031" s="4" t="s">
        <v>2943</v>
      </c>
      <c r="D3031" s="4" t="str">
        <f>VLOOKUP(B3031,'local electoral areas'!BM:BN,2,FALSE)</f>
        <v>Portlaw - Kilmachthomas</v>
      </c>
      <c r="E3031" s="4">
        <v>25043</v>
      </c>
      <c r="F3031" s="5">
        <v>508</v>
      </c>
      <c r="G3031" t="b">
        <f>COUNTIF(B:B,B3031)&gt;1</f>
        <v>0</v>
      </c>
      <c r="H3031" s="43" t="s">
        <v>2944</v>
      </c>
      <c r="I3031" s="43" t="b">
        <f>COUNTIF(E:E,E3031)&gt;1</f>
        <v>0</v>
      </c>
    </row>
    <row r="3032" spans="1:9" x14ac:dyDescent="0.2">
      <c r="A3032" s="2" t="s">
        <v>10</v>
      </c>
      <c r="B3032" s="3" t="s">
        <v>2997</v>
      </c>
      <c r="C3032" s="4" t="s">
        <v>2943</v>
      </c>
      <c r="D3032" s="4" t="str">
        <f>VLOOKUP(B3032,'local electoral areas'!BM:BN,2,FALSE)</f>
        <v>Portlaw - Kilmachthomas</v>
      </c>
      <c r="E3032" s="4">
        <v>25044</v>
      </c>
      <c r="F3032" s="5">
        <v>442</v>
      </c>
      <c r="G3032" t="b">
        <f>COUNTIF(B:B,B3032)&gt;1</f>
        <v>0</v>
      </c>
      <c r="H3032" s="43" t="s">
        <v>2944</v>
      </c>
      <c r="I3032" s="43" t="b">
        <f>COUNTIF(E:E,E3032)&gt;1</f>
        <v>0</v>
      </c>
    </row>
    <row r="3033" spans="1:9" x14ac:dyDescent="0.2">
      <c r="A3033" s="2" t="s">
        <v>10</v>
      </c>
      <c r="B3033" s="3" t="s">
        <v>2998</v>
      </c>
      <c r="C3033" s="4" t="s">
        <v>2943</v>
      </c>
      <c r="D3033" s="4" t="str">
        <f>VLOOKUP(B3033,'local electoral areas'!BM:BN,2,FALSE)</f>
        <v>Portlaw - Kilmachthomas</v>
      </c>
      <c r="E3033" s="4">
        <v>25045</v>
      </c>
      <c r="F3033" s="5">
        <v>224</v>
      </c>
      <c r="G3033" t="b">
        <f>COUNTIF(B:B,B3033)&gt;1</f>
        <v>0</v>
      </c>
      <c r="H3033" s="43" t="s">
        <v>2944</v>
      </c>
      <c r="I3033" s="43" t="b">
        <f>COUNTIF(E:E,E3033)&gt;1</f>
        <v>0</v>
      </c>
    </row>
    <row r="3034" spans="1:9" x14ac:dyDescent="0.2">
      <c r="A3034" s="2" t="s">
        <v>10</v>
      </c>
      <c r="B3034" s="3" t="s">
        <v>909</v>
      </c>
      <c r="C3034" s="4" t="s">
        <v>2943</v>
      </c>
      <c r="D3034" s="4" t="str">
        <f>VLOOKUP(B3034,'local electoral areas'!BM:BN,2,FALSE)</f>
        <v>Portlaw - Kilmachthomas</v>
      </c>
      <c r="E3034" s="4">
        <v>25007</v>
      </c>
      <c r="F3034" s="5">
        <v>462</v>
      </c>
      <c r="G3034" t="b">
        <f>COUNTIF(B:B,B3034)&gt;1</f>
        <v>1</v>
      </c>
      <c r="H3034" s="43" t="s">
        <v>2944</v>
      </c>
      <c r="I3034" s="43" t="b">
        <f>COUNTIF(E:E,E3034)&gt;1</f>
        <v>0</v>
      </c>
    </row>
    <row r="3035" spans="1:9" x14ac:dyDescent="0.2">
      <c r="A3035" s="2" t="s">
        <v>10</v>
      </c>
      <c r="B3035" s="3" t="s">
        <v>2999</v>
      </c>
      <c r="C3035" s="4" t="s">
        <v>2943</v>
      </c>
      <c r="D3035" s="4" t="str">
        <f>VLOOKUP(B3035,'local electoral areas'!BM:BN,2,FALSE)</f>
        <v>Portlaw - Kilmachthomas</v>
      </c>
      <c r="E3035" s="4">
        <v>25015</v>
      </c>
      <c r="F3035" s="5">
        <v>385</v>
      </c>
      <c r="G3035" t="b">
        <f>COUNTIF(B:B,B3035)&gt;1</f>
        <v>0</v>
      </c>
      <c r="H3035" s="43" t="s">
        <v>2944</v>
      </c>
      <c r="I3035" s="43" t="b">
        <f>COUNTIF(E:E,E3035)&gt;1</f>
        <v>0</v>
      </c>
    </row>
    <row r="3036" spans="1:9" x14ac:dyDescent="0.2">
      <c r="A3036" s="2" t="s">
        <v>10</v>
      </c>
      <c r="B3036" s="3" t="s">
        <v>3000</v>
      </c>
      <c r="C3036" s="4" t="s">
        <v>2943</v>
      </c>
      <c r="D3036" s="4" t="str">
        <f>VLOOKUP(B3036,'local electoral areas'!BM:BN,2,FALSE)</f>
        <v>Portlaw - Kilmachthomas</v>
      </c>
      <c r="E3036" s="4">
        <v>25046</v>
      </c>
      <c r="F3036" s="5">
        <v>461</v>
      </c>
      <c r="G3036" t="b">
        <f>COUNTIF(B:B,B3036)&gt;1</f>
        <v>0</v>
      </c>
      <c r="H3036" s="43" t="s">
        <v>2944</v>
      </c>
      <c r="I3036" s="43" t="b">
        <f>COUNTIF(E:E,E3036)&gt;1</f>
        <v>0</v>
      </c>
    </row>
    <row r="3037" spans="1:9" x14ac:dyDescent="0.2">
      <c r="A3037" s="2" t="s">
        <v>10</v>
      </c>
      <c r="B3037" s="3" t="s">
        <v>3001</v>
      </c>
      <c r="C3037" s="4" t="s">
        <v>2943</v>
      </c>
      <c r="D3037" s="4" t="str">
        <f>VLOOKUP(B3037,'local electoral areas'!BM:BN,2,FALSE)</f>
        <v>Portlaw - Kilmachthomas</v>
      </c>
      <c r="E3037" s="4">
        <v>25016</v>
      </c>
      <c r="F3037" s="5">
        <v>467</v>
      </c>
      <c r="G3037" t="b">
        <f>COUNTIF(B:B,B3037)&gt;1</f>
        <v>0</v>
      </c>
      <c r="H3037" s="43" t="s">
        <v>2944</v>
      </c>
      <c r="I3037" s="43" t="b">
        <f>COUNTIF(E:E,E3037)&gt;1</f>
        <v>0</v>
      </c>
    </row>
    <row r="3038" spans="1:9" x14ac:dyDescent="0.2">
      <c r="A3038" s="2" t="s">
        <v>10</v>
      </c>
      <c r="B3038" s="3" t="s">
        <v>3002</v>
      </c>
      <c r="C3038" s="4" t="s">
        <v>2943</v>
      </c>
      <c r="D3038" s="4" t="str">
        <f>VLOOKUP(B3038,'local electoral areas'!BM:BN,2,FALSE)</f>
        <v>Portlaw - Kilmachthomas</v>
      </c>
      <c r="E3038" s="4">
        <v>25047</v>
      </c>
      <c r="F3038" s="5">
        <v>1427</v>
      </c>
      <c r="G3038" t="b">
        <f>COUNTIF(B:B,B3038)&gt;1</f>
        <v>0</v>
      </c>
      <c r="H3038" s="43" t="s">
        <v>2944</v>
      </c>
      <c r="I3038" s="43" t="b">
        <f>COUNTIF(E:E,E3038)&gt;1</f>
        <v>0</v>
      </c>
    </row>
    <row r="3039" spans="1:9" x14ac:dyDescent="0.2">
      <c r="A3039" s="2" t="s">
        <v>10</v>
      </c>
      <c r="B3039" s="3" t="s">
        <v>3003</v>
      </c>
      <c r="C3039" s="4" t="s">
        <v>2943</v>
      </c>
      <c r="D3039" s="4" t="s">
        <v>2990</v>
      </c>
      <c r="E3039" s="4">
        <v>25078</v>
      </c>
      <c r="F3039" s="5">
        <v>790</v>
      </c>
      <c r="G3039" t="b">
        <f>COUNTIF(B:B,B3039)&gt;1</f>
        <v>1</v>
      </c>
      <c r="H3039" s="43" t="s">
        <v>2944</v>
      </c>
      <c r="I3039" s="43" t="b">
        <f>COUNTIF(E:E,E3039)&gt;1</f>
        <v>0</v>
      </c>
    </row>
    <row r="3040" spans="1:9" x14ac:dyDescent="0.2">
      <c r="A3040" s="2" t="s">
        <v>10</v>
      </c>
      <c r="B3040" s="3" t="s">
        <v>3003</v>
      </c>
      <c r="C3040" s="4" t="s">
        <v>2943</v>
      </c>
      <c r="D3040" s="4" t="s">
        <v>2990</v>
      </c>
      <c r="E3040" s="4">
        <v>25008</v>
      </c>
      <c r="F3040" s="5">
        <v>851</v>
      </c>
      <c r="G3040" t="b">
        <f>COUNTIF(B:B,B3040)&gt;1</f>
        <v>1</v>
      </c>
      <c r="H3040" s="43" t="s">
        <v>2944</v>
      </c>
      <c r="I3040" s="43" t="b">
        <f>COUNTIF(E:E,E3040)&gt;1</f>
        <v>0</v>
      </c>
    </row>
    <row r="3041" spans="1:9" x14ac:dyDescent="0.2">
      <c r="A3041" s="2" t="s">
        <v>10</v>
      </c>
      <c r="B3041" s="3" t="s">
        <v>3004</v>
      </c>
      <c r="C3041" s="4" t="s">
        <v>2943</v>
      </c>
      <c r="D3041" s="4" t="str">
        <f>VLOOKUP(B3041,'local electoral areas'!BM:BN,2,FALSE)</f>
        <v>Portlaw - Kilmachthomas</v>
      </c>
      <c r="E3041" s="4">
        <v>25017</v>
      </c>
      <c r="F3041" s="5">
        <v>226</v>
      </c>
      <c r="G3041" t="b">
        <f>COUNTIF(B:B,B3041)&gt;1</f>
        <v>0</v>
      </c>
      <c r="H3041" s="43" t="s">
        <v>2944</v>
      </c>
      <c r="I3041" s="43" t="b">
        <f>COUNTIF(E:E,E3041)&gt;1</f>
        <v>0</v>
      </c>
    </row>
    <row r="3042" spans="1:9" x14ac:dyDescent="0.2">
      <c r="A3042" s="2" t="s">
        <v>10</v>
      </c>
      <c r="B3042" s="3" t="s">
        <v>3005</v>
      </c>
      <c r="C3042" s="4" t="s">
        <v>2943</v>
      </c>
      <c r="D3042" s="4" t="str">
        <f>VLOOKUP(B3042,'local electoral areas'!BM:BN,2,FALSE)</f>
        <v>Portlaw - Kilmachthomas</v>
      </c>
      <c r="E3042" s="4">
        <v>25031</v>
      </c>
      <c r="F3042" s="5">
        <v>210</v>
      </c>
      <c r="G3042" t="b">
        <f>COUNTIF(B:B,B3042)&gt;1</f>
        <v>0</v>
      </c>
      <c r="H3042" s="43" t="s">
        <v>2944</v>
      </c>
      <c r="I3042" s="43" t="b">
        <f>COUNTIF(E:E,E3042)&gt;1</f>
        <v>0</v>
      </c>
    </row>
    <row r="3043" spans="1:9" x14ac:dyDescent="0.2">
      <c r="A3043" s="2" t="s">
        <v>10</v>
      </c>
      <c r="B3043" s="3" t="s">
        <v>3006</v>
      </c>
      <c r="C3043" s="4" t="s">
        <v>2943</v>
      </c>
      <c r="D3043" s="4" t="str">
        <f>VLOOKUP(B3043,'local electoral areas'!BM:BN,2,FALSE)</f>
        <v>Portlaw - Kilmachthomas</v>
      </c>
      <c r="E3043" s="4">
        <v>25048</v>
      </c>
      <c r="F3043" s="5">
        <v>412</v>
      </c>
      <c r="G3043" t="b">
        <f>COUNTIF(B:B,B3043)&gt;1</f>
        <v>0</v>
      </c>
      <c r="H3043" s="43" t="s">
        <v>2944</v>
      </c>
      <c r="I3043" s="43" t="b">
        <f>COUNTIF(E:E,E3043)&gt;1</f>
        <v>0</v>
      </c>
    </row>
    <row r="3044" spans="1:9" x14ac:dyDescent="0.2">
      <c r="A3044" s="2" t="s">
        <v>10</v>
      </c>
      <c r="B3044" s="3" t="s">
        <v>3007</v>
      </c>
      <c r="C3044" s="4" t="s">
        <v>2943</v>
      </c>
      <c r="D3044" s="4" t="str">
        <f>VLOOKUP(B3044,'local electoral areas'!BM:BN,2,FALSE)</f>
        <v>Portlaw - Kilmachthomas</v>
      </c>
      <c r="E3044" s="4">
        <v>25009</v>
      </c>
      <c r="F3044" s="5">
        <v>452</v>
      </c>
      <c r="G3044" t="b">
        <f>COUNTIF(B:B,B3044)&gt;1</f>
        <v>0</v>
      </c>
      <c r="H3044" s="43" t="s">
        <v>2944</v>
      </c>
      <c r="I3044" s="43" t="b">
        <f>COUNTIF(E:E,E3044)&gt;1</f>
        <v>0</v>
      </c>
    </row>
    <row r="3045" spans="1:9" x14ac:dyDescent="0.2">
      <c r="A3045" s="2" t="s">
        <v>10</v>
      </c>
      <c r="B3045" s="3" t="s">
        <v>1124</v>
      </c>
      <c r="C3045" s="4" t="s">
        <v>2943</v>
      </c>
      <c r="D3045" s="4" t="str">
        <f>VLOOKUP(B3045,'local electoral areas'!BM:BN,2,FALSE)</f>
        <v>Portlaw - Kilmachthomas</v>
      </c>
      <c r="E3045" s="4">
        <v>25079</v>
      </c>
      <c r="F3045" s="5">
        <v>553</v>
      </c>
      <c r="G3045" t="b">
        <f>COUNTIF(B:B,B3045)&gt;1</f>
        <v>1</v>
      </c>
      <c r="H3045" s="43" t="s">
        <v>2944</v>
      </c>
      <c r="I3045" s="43" t="b">
        <f>COUNTIF(E:E,E3045)&gt;1</f>
        <v>0</v>
      </c>
    </row>
    <row r="3046" spans="1:9" x14ac:dyDescent="0.2">
      <c r="A3046" s="2" t="s">
        <v>10</v>
      </c>
      <c r="B3046" s="3" t="s">
        <v>764</v>
      </c>
      <c r="C3046" s="4" t="s">
        <v>2943</v>
      </c>
      <c r="D3046" s="4" t="s">
        <v>2990</v>
      </c>
      <c r="E3046" s="4">
        <v>25050</v>
      </c>
      <c r="F3046" s="5">
        <v>497</v>
      </c>
      <c r="G3046" t="b">
        <f>COUNTIF(B:B,B3046)&gt;1</f>
        <v>1</v>
      </c>
      <c r="H3046" s="43" t="s">
        <v>2944</v>
      </c>
      <c r="I3046" s="43" t="b">
        <f>COUNTIF(E:E,E3046)&gt;1</f>
        <v>0</v>
      </c>
    </row>
    <row r="3047" spans="1:9" x14ac:dyDescent="0.2">
      <c r="A3047" s="2" t="s">
        <v>10</v>
      </c>
      <c r="B3047" s="3" t="s">
        <v>3008</v>
      </c>
      <c r="C3047" s="4" t="s">
        <v>2943</v>
      </c>
      <c r="D3047" s="4" t="str">
        <f>VLOOKUP(B3047,'local electoral areas'!BM:BN,2,FALSE)</f>
        <v>Portlaw - Kilmachthomas</v>
      </c>
      <c r="E3047" s="4">
        <v>25010</v>
      </c>
      <c r="F3047" s="5">
        <v>1643</v>
      </c>
      <c r="G3047" t="b">
        <f>COUNTIF(B:B,B3047)&gt;1</f>
        <v>0</v>
      </c>
      <c r="H3047" s="43" t="s">
        <v>2944</v>
      </c>
      <c r="I3047" s="43" t="b">
        <f>COUNTIF(E:E,E3047)&gt;1</f>
        <v>0</v>
      </c>
    </row>
    <row r="3048" spans="1:9" x14ac:dyDescent="0.2">
      <c r="A3048" s="2" t="s">
        <v>10</v>
      </c>
      <c r="B3048" s="3" t="s">
        <v>3009</v>
      </c>
      <c r="C3048" s="4" t="s">
        <v>2943</v>
      </c>
      <c r="D3048" s="4" t="str">
        <f>VLOOKUP(B3048,'local electoral areas'!BM:BN,2,FALSE)</f>
        <v>Portlaw - Kilmachthomas</v>
      </c>
      <c r="E3048" s="4">
        <v>25011</v>
      </c>
      <c r="F3048" s="5">
        <v>238</v>
      </c>
      <c r="G3048" t="b">
        <f>COUNTIF(B:B,B3048)&gt;1</f>
        <v>0</v>
      </c>
      <c r="H3048" s="43" t="s">
        <v>2944</v>
      </c>
      <c r="I3048" s="43" t="b">
        <f>COUNTIF(E:E,E3048)&gt;1</f>
        <v>0</v>
      </c>
    </row>
    <row r="3049" spans="1:9" x14ac:dyDescent="0.2">
      <c r="A3049" s="2" t="s">
        <v>10</v>
      </c>
      <c r="B3049" s="3" t="s">
        <v>3010</v>
      </c>
      <c r="C3049" s="4" t="s">
        <v>2943</v>
      </c>
      <c r="D3049" s="4" t="str">
        <f>VLOOKUP(B3049,'local electoral areas'!BM:BN,2,FALSE)</f>
        <v>Portlaw - Kilmachthomas</v>
      </c>
      <c r="E3049" s="4">
        <v>25082</v>
      </c>
      <c r="F3049" s="5">
        <v>1265</v>
      </c>
      <c r="G3049" t="b">
        <f>COUNTIF(B:B,B3049)&gt;1</f>
        <v>0</v>
      </c>
      <c r="H3049" s="43" t="s">
        <v>2944</v>
      </c>
      <c r="I3049" s="43" t="b">
        <f>COUNTIF(E:E,E3049)&gt;1</f>
        <v>0</v>
      </c>
    </row>
    <row r="3050" spans="1:9" x14ac:dyDescent="0.2">
      <c r="A3050" s="2" t="s">
        <v>10</v>
      </c>
      <c r="B3050" s="3" t="s">
        <v>3011</v>
      </c>
      <c r="C3050" s="4" t="s">
        <v>2943</v>
      </c>
      <c r="D3050" s="4" t="str">
        <f>VLOOKUP(B3050,'local electoral areas'!BM:BN,2,FALSE)</f>
        <v>Portlaw - Kilmachthomas</v>
      </c>
      <c r="E3050" s="4">
        <v>25012</v>
      </c>
      <c r="F3050" s="5">
        <v>307</v>
      </c>
      <c r="G3050" t="b">
        <f>COUNTIF(B:B,B3050)&gt;1</f>
        <v>0</v>
      </c>
      <c r="H3050" s="43" t="s">
        <v>2944</v>
      </c>
      <c r="I3050" s="43" t="b">
        <f>COUNTIF(E:E,E3050)&gt;1</f>
        <v>0</v>
      </c>
    </row>
    <row r="3051" spans="1:9" x14ac:dyDescent="0.2">
      <c r="A3051" s="2" t="s">
        <v>10</v>
      </c>
      <c r="B3051" s="3" t="s">
        <v>3012</v>
      </c>
      <c r="C3051" s="4" t="s">
        <v>2943</v>
      </c>
      <c r="D3051" s="4" t="str">
        <f>VLOOKUP(B3051,'local electoral areas'!BM:BN,2,FALSE)</f>
        <v>Portlaw - Kilmachthomas</v>
      </c>
      <c r="E3051" s="4">
        <v>25018</v>
      </c>
      <c r="F3051" s="5">
        <v>731</v>
      </c>
      <c r="G3051" t="b">
        <f>COUNTIF(B:B,B3051)&gt;1</f>
        <v>1</v>
      </c>
      <c r="H3051" s="43" t="s">
        <v>2944</v>
      </c>
      <c r="I3051" s="43" t="b">
        <f>COUNTIF(E:E,E3051)&gt;1</f>
        <v>0</v>
      </c>
    </row>
    <row r="3052" spans="1:9" x14ac:dyDescent="0.2">
      <c r="A3052" s="2" t="s">
        <v>10</v>
      </c>
      <c r="B3052" s="3" t="s">
        <v>1320</v>
      </c>
      <c r="C3052" s="4" t="s">
        <v>2943</v>
      </c>
      <c r="D3052" s="4" t="str">
        <f>VLOOKUP(B3052,'local electoral areas'!BM:BN,2,FALSE)</f>
        <v>Portlaw - Kilmachthomas</v>
      </c>
      <c r="E3052" s="4">
        <v>25051</v>
      </c>
      <c r="F3052" s="5">
        <v>895</v>
      </c>
      <c r="G3052" t="b">
        <f>COUNTIF(B:B,B3052)&gt;1</f>
        <v>1</v>
      </c>
      <c r="H3052" s="43" t="s">
        <v>2944</v>
      </c>
      <c r="I3052" s="43" t="b">
        <f>COUNTIF(E:E,E3052)&gt;1</f>
        <v>0</v>
      </c>
    </row>
    <row r="3053" spans="1:9" x14ac:dyDescent="0.2">
      <c r="A3053" s="2" t="s">
        <v>10</v>
      </c>
      <c r="B3053" s="3" t="s">
        <v>3013</v>
      </c>
      <c r="C3053" s="4" t="s">
        <v>2943</v>
      </c>
      <c r="D3053" s="4" t="str">
        <f>VLOOKUP(B3053,'local electoral areas'!BM:BN,2,FALSE)</f>
        <v>Portlaw - Kilmachthomas</v>
      </c>
      <c r="E3053" s="4">
        <v>25052</v>
      </c>
      <c r="F3053" s="5">
        <v>94</v>
      </c>
      <c r="G3053" t="b">
        <f>COUNTIF(B:B,B3053)&gt;1</f>
        <v>0</v>
      </c>
      <c r="H3053" s="43" t="s">
        <v>2944</v>
      </c>
      <c r="I3053" s="43" t="b">
        <f>COUNTIF(E:E,E3053)&gt;1</f>
        <v>0</v>
      </c>
    </row>
    <row r="3054" spans="1:9" x14ac:dyDescent="0.2">
      <c r="A3054" s="2" t="s">
        <v>10</v>
      </c>
      <c r="B3054" s="3" t="s">
        <v>1977</v>
      </c>
      <c r="C3054" s="4" t="s">
        <v>3014</v>
      </c>
      <c r="D3054" s="4" t="str">
        <f>VLOOKUP(B3054,'local electoral areas'!BM:BN,2,FALSE)</f>
        <v>Tramore - Waterford City West</v>
      </c>
      <c r="E3054" s="4">
        <v>24003</v>
      </c>
      <c r="F3054" s="5">
        <v>194</v>
      </c>
      <c r="G3054" t="b">
        <f>COUNTIF(B:B,B3054)&gt;1</f>
        <v>1</v>
      </c>
      <c r="H3054" s="43" t="s">
        <v>2944</v>
      </c>
      <c r="I3054" s="43" t="b">
        <f>COUNTIF(E:E,E3054)&gt;1</f>
        <v>0</v>
      </c>
    </row>
    <row r="3055" spans="1:9" x14ac:dyDescent="0.2">
      <c r="A3055" s="2" t="s">
        <v>10</v>
      </c>
      <c r="B3055" s="3" t="s">
        <v>260</v>
      </c>
      <c r="C3055" s="4" t="s">
        <v>3014</v>
      </c>
      <c r="D3055" s="4" t="str">
        <f>VLOOKUP(B3055,'local electoral areas'!BM:BN,2,FALSE)</f>
        <v>Tramore - Waterford City West</v>
      </c>
      <c r="E3055" s="4">
        <v>24008</v>
      </c>
      <c r="F3055" s="5">
        <v>925</v>
      </c>
      <c r="G3055" t="b">
        <f>COUNTIF(B:B,B3055)&gt;1</f>
        <v>1</v>
      </c>
      <c r="H3055" s="43" t="s">
        <v>2944</v>
      </c>
      <c r="I3055" s="43" t="b">
        <f>COUNTIF(E:E,E3055)&gt;1</f>
        <v>0</v>
      </c>
    </row>
    <row r="3056" spans="1:9" x14ac:dyDescent="0.2">
      <c r="A3056" s="2" t="s">
        <v>10</v>
      </c>
      <c r="B3056" s="3" t="s">
        <v>555</v>
      </c>
      <c r="C3056" s="4" t="s">
        <v>3014</v>
      </c>
      <c r="D3056" s="4" t="str">
        <f>VLOOKUP(B3056,'local electoral areas'!BM:BN,2,FALSE)</f>
        <v>Tramore - Waterford City West</v>
      </c>
      <c r="E3056" s="4">
        <v>24009</v>
      </c>
      <c r="F3056" s="5">
        <v>921</v>
      </c>
      <c r="G3056" t="b">
        <f>COUNTIF(B:B,B3056)&gt;1</f>
        <v>1</v>
      </c>
      <c r="H3056" s="43" t="s">
        <v>2944</v>
      </c>
      <c r="I3056" s="43" t="b">
        <f>COUNTIF(E:E,E3056)&gt;1</f>
        <v>0</v>
      </c>
    </row>
    <row r="3057" spans="1:9" x14ac:dyDescent="0.2">
      <c r="A3057" s="2" t="s">
        <v>10</v>
      </c>
      <c r="B3057" s="3" t="s">
        <v>556</v>
      </c>
      <c r="C3057" s="4" t="s">
        <v>3014</v>
      </c>
      <c r="D3057" s="4" t="str">
        <f>VLOOKUP(B3057,'local electoral areas'!BM:BN,2,FALSE)</f>
        <v>Tramore - Waterford City West</v>
      </c>
      <c r="E3057" s="4">
        <v>24010</v>
      </c>
      <c r="F3057" s="5">
        <v>296</v>
      </c>
      <c r="G3057" t="b">
        <f>COUNTIF(B:B,B3057)&gt;1</f>
        <v>1</v>
      </c>
      <c r="H3057" s="43" t="s">
        <v>2944</v>
      </c>
      <c r="I3057" s="43" t="b">
        <f>COUNTIF(E:E,E3057)&gt;1</f>
        <v>0</v>
      </c>
    </row>
    <row r="3058" spans="1:9" x14ac:dyDescent="0.2">
      <c r="A3058" s="2" t="s">
        <v>10</v>
      </c>
      <c r="B3058" s="3" t="s">
        <v>3015</v>
      </c>
      <c r="C3058" s="4" t="s">
        <v>3014</v>
      </c>
      <c r="D3058" s="4" t="str">
        <f>VLOOKUP(B3058,'local electoral areas'!BM:BN,2,FALSE)</f>
        <v>Tramore - Waterford City West</v>
      </c>
      <c r="E3058" s="4">
        <v>24011</v>
      </c>
      <c r="F3058" s="5">
        <v>2612</v>
      </c>
      <c r="G3058" t="b">
        <f>COUNTIF(B:B,B3058)&gt;1</f>
        <v>0</v>
      </c>
      <c r="H3058" s="43" t="s">
        <v>2944</v>
      </c>
      <c r="I3058" s="43" t="b">
        <f>COUNTIF(E:E,E3058)&gt;1</f>
        <v>0</v>
      </c>
    </row>
    <row r="3059" spans="1:9" x14ac:dyDescent="0.2">
      <c r="A3059" s="2" t="s">
        <v>10</v>
      </c>
      <c r="B3059" s="3" t="s">
        <v>3016</v>
      </c>
      <c r="C3059" s="4" t="s">
        <v>3014</v>
      </c>
      <c r="D3059" s="4" t="str">
        <f>VLOOKUP(B3059,'local electoral areas'!BM:BN,2,FALSE)</f>
        <v>Tramore - Waterford City West</v>
      </c>
      <c r="E3059" s="4">
        <v>24013</v>
      </c>
      <c r="F3059" s="5">
        <v>328</v>
      </c>
      <c r="G3059" t="b">
        <f>COUNTIF(B:B,B3059)&gt;1</f>
        <v>0</v>
      </c>
      <c r="H3059" s="43" t="s">
        <v>2944</v>
      </c>
      <c r="I3059" s="43" t="b">
        <f>COUNTIF(E:E,E3059)&gt;1</f>
        <v>0</v>
      </c>
    </row>
    <row r="3060" spans="1:9" x14ac:dyDescent="0.2">
      <c r="A3060" s="2" t="s">
        <v>10</v>
      </c>
      <c r="B3060" s="3" t="s">
        <v>3017</v>
      </c>
      <c r="C3060" s="4" t="s">
        <v>3014</v>
      </c>
      <c r="D3060" s="4" t="str">
        <f>VLOOKUP(B3060,'local electoral areas'!BM:BN,2,FALSE)</f>
        <v>Tramore - Waterford City West</v>
      </c>
      <c r="E3060" s="4">
        <v>24015</v>
      </c>
      <c r="F3060" s="5">
        <v>865</v>
      </c>
      <c r="G3060" t="b">
        <f>COUNTIF(B:B,B3060)&gt;1</f>
        <v>0</v>
      </c>
      <c r="H3060" s="43" t="s">
        <v>2944</v>
      </c>
      <c r="I3060" s="43" t="b">
        <f>COUNTIF(E:E,E3060)&gt;1</f>
        <v>0</v>
      </c>
    </row>
    <row r="3061" spans="1:9" x14ac:dyDescent="0.2">
      <c r="A3061" s="2" t="s">
        <v>10</v>
      </c>
      <c r="B3061" s="3" t="s">
        <v>3018</v>
      </c>
      <c r="C3061" s="4" t="s">
        <v>3014</v>
      </c>
      <c r="D3061" s="4" t="str">
        <f>VLOOKUP(B3061,'local electoral areas'!BM:BN,2,FALSE)</f>
        <v>Tramore - Waterford City West</v>
      </c>
      <c r="E3061" s="4">
        <v>24016</v>
      </c>
      <c r="F3061" s="5">
        <v>2058</v>
      </c>
      <c r="G3061" t="b">
        <f>COUNTIF(B:B,B3061)&gt;1</f>
        <v>0</v>
      </c>
      <c r="H3061" s="43" t="s">
        <v>2944</v>
      </c>
      <c r="I3061" s="43" t="b">
        <f>COUNTIF(E:E,E3061)&gt;1</f>
        <v>0</v>
      </c>
    </row>
    <row r="3062" spans="1:9" x14ac:dyDescent="0.2">
      <c r="A3062" s="2" t="s">
        <v>10</v>
      </c>
      <c r="B3062" s="3" t="s">
        <v>3019</v>
      </c>
      <c r="C3062" s="4" t="s">
        <v>3014</v>
      </c>
      <c r="D3062" s="4" t="str">
        <f>VLOOKUP(B3062,'local electoral areas'!BM:BN,2,FALSE)</f>
        <v>Tramore - Waterford City West</v>
      </c>
      <c r="E3062" s="4">
        <v>25073</v>
      </c>
      <c r="F3062" s="5">
        <v>2737</v>
      </c>
      <c r="G3062" t="b">
        <f>COUNTIF(B:B,B3062)&gt;1</f>
        <v>0</v>
      </c>
      <c r="H3062" s="43" t="s">
        <v>2944</v>
      </c>
      <c r="I3062" s="43" t="b">
        <f>COUNTIF(E:E,E3062)&gt;1</f>
        <v>0</v>
      </c>
    </row>
    <row r="3063" spans="1:9" x14ac:dyDescent="0.2">
      <c r="A3063" s="2" t="s">
        <v>10</v>
      </c>
      <c r="B3063" s="3" t="s">
        <v>3020</v>
      </c>
      <c r="C3063" s="4" t="s">
        <v>3014</v>
      </c>
      <c r="D3063" s="4" t="str">
        <f>VLOOKUP(B3063,'local electoral areas'!BM:BN,2,FALSE)</f>
        <v>Tramore - Waterford City West</v>
      </c>
      <c r="E3063" s="4">
        <v>25076</v>
      </c>
      <c r="F3063" s="5">
        <v>596</v>
      </c>
      <c r="G3063" t="b">
        <f>COUNTIF(B:B,B3063)&gt;1</f>
        <v>0</v>
      </c>
      <c r="H3063" s="43" t="s">
        <v>2944</v>
      </c>
      <c r="I3063" s="43" t="b">
        <f>COUNTIF(E:E,E3063)&gt;1</f>
        <v>0</v>
      </c>
    </row>
    <row r="3064" spans="1:9" x14ac:dyDescent="0.2">
      <c r="A3064" s="2" t="s">
        <v>10</v>
      </c>
      <c r="B3064" s="3" t="s">
        <v>3021</v>
      </c>
      <c r="C3064" s="4" t="s">
        <v>3014</v>
      </c>
      <c r="D3064" s="4" t="str">
        <f>VLOOKUP(B3064,'local electoral areas'!BM:BN,2,FALSE)</f>
        <v>Tramore - Waterford City West</v>
      </c>
      <c r="E3064" s="4">
        <v>24024</v>
      </c>
      <c r="F3064" s="5">
        <v>848</v>
      </c>
      <c r="G3064" t="b">
        <f>COUNTIF(B:B,B3064)&gt;1</f>
        <v>0</v>
      </c>
      <c r="H3064" s="43" t="s">
        <v>2944</v>
      </c>
      <c r="I3064" s="43" t="b">
        <f>COUNTIF(E:E,E3064)&gt;1</f>
        <v>0</v>
      </c>
    </row>
    <row r="3065" spans="1:9" x14ac:dyDescent="0.2">
      <c r="A3065" s="2" t="s">
        <v>10</v>
      </c>
      <c r="B3065" s="3" t="s">
        <v>3022</v>
      </c>
      <c r="C3065" s="4" t="s">
        <v>3014</v>
      </c>
      <c r="D3065" s="4" t="str">
        <f>VLOOKUP(B3065,'local electoral areas'!BM:BN,2,FALSE)</f>
        <v>Tramore - Waterford City West</v>
      </c>
      <c r="E3065" s="4">
        <v>24029</v>
      </c>
      <c r="F3065" s="5">
        <v>586</v>
      </c>
      <c r="G3065" t="b">
        <f>COUNTIF(B:B,B3065)&gt;1</f>
        <v>0</v>
      </c>
      <c r="H3065" s="43" t="s">
        <v>2944</v>
      </c>
      <c r="I3065" s="43" t="b">
        <f>COUNTIF(E:E,E3065)&gt;1</f>
        <v>0</v>
      </c>
    </row>
    <row r="3066" spans="1:9" x14ac:dyDescent="0.2">
      <c r="A3066" s="2" t="s">
        <v>10</v>
      </c>
      <c r="B3066" s="3" t="s">
        <v>3023</v>
      </c>
      <c r="C3066" s="4" t="s">
        <v>3014</v>
      </c>
      <c r="D3066" s="4" t="str">
        <f>VLOOKUP(B3066,'local electoral areas'!BM:BN,2,FALSE)</f>
        <v>Tramore - Waterford City West</v>
      </c>
      <c r="E3066" s="4">
        <v>25080</v>
      </c>
      <c r="F3066" s="5">
        <v>515</v>
      </c>
      <c r="G3066" t="b">
        <f>COUNTIF(B:B,B3066)&gt;1</f>
        <v>0</v>
      </c>
      <c r="H3066" s="43" t="s">
        <v>2944</v>
      </c>
      <c r="I3066" s="43" t="b">
        <f>COUNTIF(E:E,E3066)&gt;1</f>
        <v>0</v>
      </c>
    </row>
    <row r="3067" spans="1:9" x14ac:dyDescent="0.2">
      <c r="A3067" s="2" t="s">
        <v>10</v>
      </c>
      <c r="B3067" s="3" t="s">
        <v>3024</v>
      </c>
      <c r="C3067" s="4" t="s">
        <v>3014</v>
      </c>
      <c r="D3067" s="4" t="str">
        <f>VLOOKUP(B3067,'local electoral areas'!BM:BN,2,FALSE)</f>
        <v>Tramore - Waterford City West</v>
      </c>
      <c r="E3067" s="4">
        <v>24034</v>
      </c>
      <c r="F3067" s="5">
        <v>354</v>
      </c>
      <c r="G3067" t="b">
        <f>COUNTIF(B:B,B3067)&gt;1</f>
        <v>0</v>
      </c>
      <c r="H3067" s="43" t="s">
        <v>2944</v>
      </c>
      <c r="I3067" s="43" t="b">
        <f>COUNTIF(E:E,E3067)&gt;1</f>
        <v>0</v>
      </c>
    </row>
    <row r="3068" spans="1:9" x14ac:dyDescent="0.2">
      <c r="A3068" s="2" t="s">
        <v>10</v>
      </c>
      <c r="B3068" s="3" t="s">
        <v>3025</v>
      </c>
      <c r="C3068" s="4" t="s">
        <v>3014</v>
      </c>
      <c r="D3068" s="4" t="str">
        <f>VLOOKUP(B3068,'local electoral areas'!BM:BN,2,FALSE)</f>
        <v>Tramore - Waterford City West</v>
      </c>
      <c r="E3068" s="4">
        <v>24036</v>
      </c>
      <c r="F3068" s="5">
        <v>1008</v>
      </c>
      <c r="G3068" t="b">
        <f>COUNTIF(B:B,B3068)&gt;1</f>
        <v>0</v>
      </c>
      <c r="H3068" s="43" t="s">
        <v>2944</v>
      </c>
      <c r="I3068" s="43" t="b">
        <f>COUNTIF(E:E,E3068)&gt;1</f>
        <v>0</v>
      </c>
    </row>
    <row r="3069" spans="1:9" x14ac:dyDescent="0.2">
      <c r="A3069" s="2" t="s">
        <v>10</v>
      </c>
      <c r="B3069" s="3" t="s">
        <v>3026</v>
      </c>
      <c r="C3069" s="4" t="s">
        <v>3014</v>
      </c>
      <c r="D3069" s="4" t="str">
        <f>VLOOKUP(B3069,'local electoral areas'!BM:BN,2,FALSE)</f>
        <v>Tramore - Waterford City West</v>
      </c>
      <c r="E3069" s="4">
        <v>25083</v>
      </c>
      <c r="F3069" s="5">
        <v>9784</v>
      </c>
      <c r="G3069" t="b">
        <f>COUNTIF(B:B,B3069)&gt;1</f>
        <v>0</v>
      </c>
      <c r="H3069" s="43" t="s">
        <v>2944</v>
      </c>
      <c r="I3069" s="43" t="b">
        <f>COUNTIF(E:E,E3069)&gt;1</f>
        <v>0</v>
      </c>
    </row>
    <row r="3070" spans="1:9" x14ac:dyDescent="0.2">
      <c r="A3070" s="2" t="s">
        <v>10</v>
      </c>
      <c r="B3070" s="3" t="s">
        <v>3027</v>
      </c>
      <c r="C3070" s="4" t="s">
        <v>3014</v>
      </c>
      <c r="D3070" s="4" t="str">
        <f>VLOOKUP(B3070,'local electoral areas'!BM:BN,2,FALSE)</f>
        <v>Waterford City East</v>
      </c>
      <c r="E3070" s="4">
        <v>24004</v>
      </c>
      <c r="F3070" s="5">
        <v>1301</v>
      </c>
      <c r="G3070" t="b">
        <f>COUNTIF(B:B,B3070)&gt;1</f>
        <v>0</v>
      </c>
      <c r="H3070" s="43" t="s">
        <v>2944</v>
      </c>
      <c r="I3070" s="43" t="b">
        <f>COUNTIF(E:E,E3070)&gt;1</f>
        <v>0</v>
      </c>
    </row>
    <row r="3071" spans="1:9" x14ac:dyDescent="0.2">
      <c r="A3071" s="2" t="s">
        <v>10</v>
      </c>
      <c r="B3071" s="3" t="s">
        <v>1261</v>
      </c>
      <c r="C3071" s="4" t="s">
        <v>3014</v>
      </c>
      <c r="D3071" s="4" t="str">
        <f>VLOOKUP(B3071,'local electoral areas'!BM:BN,2,FALSE)</f>
        <v>Waterford City East</v>
      </c>
      <c r="E3071" s="4">
        <v>24005</v>
      </c>
      <c r="F3071" s="5">
        <v>2279</v>
      </c>
      <c r="G3071" t="b">
        <f>COUNTIF(B:B,B3071)&gt;1</f>
        <v>1</v>
      </c>
      <c r="H3071" s="43" t="s">
        <v>2944</v>
      </c>
      <c r="I3071" s="43" t="b">
        <f>COUNTIF(E:E,E3071)&gt;1</f>
        <v>0</v>
      </c>
    </row>
    <row r="3072" spans="1:9" x14ac:dyDescent="0.2">
      <c r="A3072" s="2" t="s">
        <v>10</v>
      </c>
      <c r="B3072" s="3" t="s">
        <v>3028</v>
      </c>
      <c r="C3072" s="4" t="s">
        <v>3014</v>
      </c>
      <c r="D3072" s="4" t="str">
        <f>VLOOKUP(B3072,'local electoral areas'!BM:BN,2,FALSE)</f>
        <v>Waterford City East</v>
      </c>
      <c r="E3072" s="4">
        <v>25070</v>
      </c>
      <c r="F3072" s="5">
        <v>420</v>
      </c>
      <c r="G3072" t="b">
        <f>COUNTIF(B:B,B3072)&gt;1</f>
        <v>0</v>
      </c>
      <c r="H3072" s="43" t="s">
        <v>2944</v>
      </c>
      <c r="I3072" s="43" t="b">
        <f>COUNTIF(E:E,E3072)&gt;1</f>
        <v>0</v>
      </c>
    </row>
    <row r="3073" spans="1:9" x14ac:dyDescent="0.2">
      <c r="A3073" s="2" t="s">
        <v>10</v>
      </c>
      <c r="B3073" s="3" t="s">
        <v>3029</v>
      </c>
      <c r="C3073" s="4" t="s">
        <v>3014</v>
      </c>
      <c r="D3073" s="4" t="str">
        <f>VLOOKUP(B3073,'local electoral areas'!BM:BN,2,FALSE)</f>
        <v>Waterford City East</v>
      </c>
      <c r="E3073" s="4">
        <v>25072</v>
      </c>
      <c r="F3073" s="5">
        <v>2091</v>
      </c>
      <c r="G3073" t="b">
        <f>COUNTIF(B:B,B3073)&gt;1</f>
        <v>0</v>
      </c>
      <c r="H3073" s="43" t="s">
        <v>2944</v>
      </c>
      <c r="I3073" s="43" t="b">
        <f>COUNTIF(E:E,E3073)&gt;1</f>
        <v>0</v>
      </c>
    </row>
    <row r="3074" spans="1:9" x14ac:dyDescent="0.2">
      <c r="A3074" s="2" t="s">
        <v>10</v>
      </c>
      <c r="B3074" s="3" t="s">
        <v>3030</v>
      </c>
      <c r="C3074" s="4" t="s">
        <v>3014</v>
      </c>
      <c r="D3074" s="4" t="str">
        <f>VLOOKUP(B3074,'local electoral areas'!BM:BN,2,FALSE)</f>
        <v>Waterford City East</v>
      </c>
      <c r="E3074" s="4">
        <v>24014</v>
      </c>
      <c r="F3074" s="5">
        <v>6013</v>
      </c>
      <c r="G3074" t="b">
        <f>COUNTIF(B:B,B3074)&gt;1</f>
        <v>0</v>
      </c>
      <c r="H3074" s="43" t="s">
        <v>2944</v>
      </c>
      <c r="I3074" s="43" t="b">
        <f>COUNTIF(E:E,E3074)&gt;1</f>
        <v>0</v>
      </c>
    </row>
    <row r="3075" spans="1:9" x14ac:dyDescent="0.2">
      <c r="A3075" s="2" t="s">
        <v>10</v>
      </c>
      <c r="B3075" s="3" t="s">
        <v>3031</v>
      </c>
      <c r="C3075" s="4" t="s">
        <v>3014</v>
      </c>
      <c r="D3075" s="4" t="str">
        <f>VLOOKUP(B3075,'local electoral areas'!BM:BN,2,FALSE)</f>
        <v>Waterford City East</v>
      </c>
      <c r="E3075" s="4">
        <v>24018</v>
      </c>
      <c r="F3075" s="5">
        <v>3208</v>
      </c>
      <c r="G3075" t="b">
        <f>COUNTIF(B:B,B3075)&gt;1</f>
        <v>0</v>
      </c>
      <c r="H3075" s="43" t="s">
        <v>2944</v>
      </c>
      <c r="I3075" s="43" t="b">
        <f>COUNTIF(E:E,E3075)&gt;1</f>
        <v>0</v>
      </c>
    </row>
    <row r="3076" spans="1:9" x14ac:dyDescent="0.2">
      <c r="A3076" s="2" t="s">
        <v>10</v>
      </c>
      <c r="B3076" s="3" t="s">
        <v>3032</v>
      </c>
      <c r="C3076" s="4" t="s">
        <v>3014</v>
      </c>
      <c r="D3076" s="4" t="str">
        <f>VLOOKUP(B3076,'local electoral areas'!BM:BN,2,FALSE)</f>
        <v>Waterford City East</v>
      </c>
      <c r="E3076" s="4">
        <v>24019</v>
      </c>
      <c r="F3076" s="5">
        <v>2496</v>
      </c>
      <c r="G3076" t="b">
        <f>COUNTIF(B:B,B3076)&gt;1</f>
        <v>0</v>
      </c>
      <c r="H3076" s="43" t="s">
        <v>2944</v>
      </c>
      <c r="I3076" s="43" t="b">
        <f>COUNTIF(E:E,E3076)&gt;1</f>
        <v>0</v>
      </c>
    </row>
    <row r="3077" spans="1:9" x14ac:dyDescent="0.2">
      <c r="A3077" s="2" t="s">
        <v>10</v>
      </c>
      <c r="B3077" s="3" t="s">
        <v>928</v>
      </c>
      <c r="C3077" s="4" t="s">
        <v>3014</v>
      </c>
      <c r="D3077" s="4" t="str">
        <f>VLOOKUP(B3077,'local electoral areas'!BM:BN,2,FALSE)</f>
        <v>Waterford City East</v>
      </c>
      <c r="E3077" s="4">
        <v>25075</v>
      </c>
      <c r="F3077" s="5">
        <v>1656</v>
      </c>
      <c r="G3077" t="b">
        <f>COUNTIF(B:B,B3077)&gt;1</f>
        <v>1</v>
      </c>
      <c r="H3077" s="43" t="s">
        <v>2944</v>
      </c>
      <c r="I3077" s="43" t="b">
        <f>COUNTIF(E:E,E3077)&gt;1</f>
        <v>0</v>
      </c>
    </row>
    <row r="3078" spans="1:9" x14ac:dyDescent="0.2">
      <c r="A3078" s="2" t="s">
        <v>10</v>
      </c>
      <c r="B3078" s="3" t="s">
        <v>3033</v>
      </c>
      <c r="C3078" s="4" t="s">
        <v>3014</v>
      </c>
      <c r="D3078" s="4" t="str">
        <f>VLOOKUP(B3078,'local electoral areas'!BM:BN,2,FALSE)</f>
        <v>Waterford City East</v>
      </c>
      <c r="E3078" s="4">
        <v>25077</v>
      </c>
      <c r="F3078" s="5">
        <v>399</v>
      </c>
      <c r="G3078" t="b">
        <f>COUNTIF(B:B,B3078)&gt;1</f>
        <v>0</v>
      </c>
      <c r="H3078" s="43" t="s">
        <v>2944</v>
      </c>
      <c r="I3078" s="43" t="b">
        <f>COUNTIF(E:E,E3078)&gt;1</f>
        <v>0</v>
      </c>
    </row>
    <row r="3079" spans="1:9" x14ac:dyDescent="0.2">
      <c r="A3079" s="2" t="s">
        <v>10</v>
      </c>
      <c r="B3079" s="3" t="s">
        <v>764</v>
      </c>
      <c r="C3079" s="4" t="s">
        <v>3014</v>
      </c>
      <c r="D3079" s="4" t="s">
        <v>3034</v>
      </c>
      <c r="E3079" s="4">
        <v>24030</v>
      </c>
      <c r="F3079" s="5">
        <v>1042</v>
      </c>
      <c r="G3079" t="b">
        <f>COUNTIF(B:B,B3079)&gt;1</f>
        <v>1</v>
      </c>
      <c r="H3079" s="43" t="s">
        <v>2944</v>
      </c>
      <c r="I3079" s="43" t="b">
        <f>COUNTIF(E:E,E3079)&gt;1</f>
        <v>0</v>
      </c>
    </row>
    <row r="3080" spans="1:9" x14ac:dyDescent="0.2">
      <c r="A3080" s="2" t="s">
        <v>10</v>
      </c>
      <c r="B3080" s="3" t="s">
        <v>3035</v>
      </c>
      <c r="C3080" s="4" t="s">
        <v>3014</v>
      </c>
      <c r="D3080" s="4" t="str">
        <f>VLOOKUP(B3080,'local electoral areas'!BM:BN,2,FALSE)</f>
        <v>Waterford City East</v>
      </c>
      <c r="E3080" s="4">
        <v>24031</v>
      </c>
      <c r="F3080" s="5">
        <v>1628</v>
      </c>
      <c r="G3080" t="b">
        <f>COUNTIF(B:B,B3080)&gt;1</f>
        <v>0</v>
      </c>
      <c r="H3080" s="43" t="s">
        <v>2944</v>
      </c>
      <c r="I3080" s="43" t="b">
        <f>COUNTIF(E:E,E3080)&gt;1</f>
        <v>0</v>
      </c>
    </row>
    <row r="3081" spans="1:9" x14ac:dyDescent="0.2">
      <c r="A3081" s="2" t="s">
        <v>10</v>
      </c>
      <c r="B3081" s="3" t="s">
        <v>3036</v>
      </c>
      <c r="C3081" s="4" t="s">
        <v>3014</v>
      </c>
      <c r="D3081" s="4" t="str">
        <f>VLOOKUP(B3081,'local electoral areas'!BM:BN,2,FALSE)</f>
        <v>Waterford City East</v>
      </c>
      <c r="E3081" s="4">
        <v>25081</v>
      </c>
      <c r="F3081" s="5">
        <v>1231</v>
      </c>
      <c r="G3081" t="b">
        <f>COUNTIF(B:B,B3081)&gt;1</f>
        <v>0</v>
      </c>
      <c r="H3081" s="43" t="s">
        <v>2944</v>
      </c>
      <c r="I3081" s="43" t="b">
        <f>COUNTIF(E:E,E3081)&gt;1</f>
        <v>0</v>
      </c>
    </row>
    <row r="3082" spans="1:9" x14ac:dyDescent="0.2">
      <c r="A3082" s="2" t="s">
        <v>10</v>
      </c>
      <c r="B3082" s="3" t="s">
        <v>3037</v>
      </c>
      <c r="C3082" s="4" t="s">
        <v>3014</v>
      </c>
      <c r="D3082" s="4" t="str">
        <f>VLOOKUP(B3082,'local electoral areas'!BM:BN,2,FALSE)</f>
        <v>Waterford City East</v>
      </c>
      <c r="E3082" s="4">
        <v>25084</v>
      </c>
      <c r="F3082" s="5">
        <v>644</v>
      </c>
      <c r="G3082" t="b">
        <f>COUNTIF(B:B,B3082)&gt;1</f>
        <v>0</v>
      </c>
      <c r="H3082" s="43" t="s">
        <v>2944</v>
      </c>
      <c r="I3082" s="43" t="b">
        <f>COUNTIF(E:E,E3082)&gt;1</f>
        <v>0</v>
      </c>
    </row>
    <row r="3083" spans="1:9" x14ac:dyDescent="0.2">
      <c r="A3083" s="2" t="s">
        <v>10</v>
      </c>
      <c r="B3083" s="3" t="s">
        <v>3038</v>
      </c>
      <c r="C3083" s="4" t="s">
        <v>3014</v>
      </c>
      <c r="D3083" s="4" t="str">
        <f>VLOOKUP(B3083,'local electoral areas'!BM:BN,2,FALSE)</f>
        <v>Waterford City South</v>
      </c>
      <c r="E3083" s="4">
        <v>24001</v>
      </c>
      <c r="F3083" s="5">
        <v>2796</v>
      </c>
      <c r="G3083" t="b">
        <f>COUNTIF(B:B,B3083)&gt;1</f>
        <v>0</v>
      </c>
      <c r="H3083" s="43" t="s">
        <v>2944</v>
      </c>
      <c r="I3083" s="43" t="b">
        <f>COUNTIF(E:E,E3083)&gt;1</f>
        <v>0</v>
      </c>
    </row>
    <row r="3084" spans="1:9" x14ac:dyDescent="0.2">
      <c r="A3084" s="2" t="s">
        <v>10</v>
      </c>
      <c r="B3084" s="3" t="s">
        <v>3039</v>
      </c>
      <c r="C3084" s="4" t="s">
        <v>3014</v>
      </c>
      <c r="D3084" s="4" t="s">
        <v>3040</v>
      </c>
      <c r="E3084" s="4" t="s">
        <v>3041</v>
      </c>
      <c r="F3084" s="5">
        <v>352</v>
      </c>
      <c r="G3084" t="b">
        <f>COUNTIF(B:B,B3084)&gt;1</f>
        <v>0</v>
      </c>
      <c r="H3084" s="43" t="s">
        <v>2944</v>
      </c>
      <c r="I3084" s="43" t="b">
        <f>COUNTIF(E:E,E3084)&gt;1</f>
        <v>0</v>
      </c>
    </row>
    <row r="3085" spans="1:9" x14ac:dyDescent="0.2">
      <c r="A3085" s="2" t="s">
        <v>10</v>
      </c>
      <c r="B3085" s="3" t="s">
        <v>3042</v>
      </c>
      <c r="C3085" s="4" t="s">
        <v>3014</v>
      </c>
      <c r="D3085" s="4" t="str">
        <f>VLOOKUP(B3085,'local electoral areas'!BM:BN,2,FALSE)</f>
        <v>Waterford City South</v>
      </c>
      <c r="E3085" s="4">
        <v>24007</v>
      </c>
      <c r="F3085" s="5">
        <v>6505</v>
      </c>
      <c r="G3085" t="b">
        <f>COUNTIF(B:B,B3085)&gt;1</f>
        <v>0</v>
      </c>
      <c r="H3085" s="43" t="s">
        <v>2944</v>
      </c>
      <c r="I3085" s="43" t="b">
        <f>COUNTIF(E:E,E3085)&gt;1</f>
        <v>0</v>
      </c>
    </row>
    <row r="3086" spans="1:9" x14ac:dyDescent="0.2">
      <c r="A3086" s="2" t="s">
        <v>10</v>
      </c>
      <c r="B3086" s="3" t="s">
        <v>3043</v>
      </c>
      <c r="C3086" s="4" t="s">
        <v>3014</v>
      </c>
      <c r="D3086" s="4" t="str">
        <f>VLOOKUP(B3086,'local electoral areas'!BM:BN,2,FALSE)</f>
        <v>Waterford City South</v>
      </c>
      <c r="E3086" s="4">
        <v>24012</v>
      </c>
      <c r="F3086" s="5">
        <v>449</v>
      </c>
      <c r="G3086" t="b">
        <f>COUNTIF(B:B,B3086)&gt;1</f>
        <v>0</v>
      </c>
      <c r="H3086" s="43" t="s">
        <v>2944</v>
      </c>
      <c r="I3086" s="43" t="b">
        <f>COUNTIF(E:E,E3086)&gt;1</f>
        <v>0</v>
      </c>
    </row>
    <row r="3087" spans="1:9" x14ac:dyDescent="0.2">
      <c r="A3087" s="2" t="s">
        <v>10</v>
      </c>
      <c r="B3087" s="3" t="s">
        <v>3044</v>
      </c>
      <c r="C3087" s="4" t="s">
        <v>3014</v>
      </c>
      <c r="D3087" s="4" t="str">
        <f>VLOOKUP(B3087,'local electoral areas'!BM:BN,2,FALSE)</f>
        <v>Waterford City South</v>
      </c>
      <c r="E3087" s="4">
        <v>25071</v>
      </c>
      <c r="F3087" s="5">
        <v>421</v>
      </c>
      <c r="G3087" t="b">
        <f>COUNTIF(B:B,B3087)&gt;1</f>
        <v>0</v>
      </c>
      <c r="H3087" s="43" t="s">
        <v>2944</v>
      </c>
      <c r="I3087" s="43" t="b">
        <f>COUNTIF(E:E,E3087)&gt;1</f>
        <v>0</v>
      </c>
    </row>
    <row r="3088" spans="1:9" x14ac:dyDescent="0.2">
      <c r="A3088" s="2" t="s">
        <v>10</v>
      </c>
      <c r="B3088" s="3" t="s">
        <v>3045</v>
      </c>
      <c r="C3088" s="4" t="s">
        <v>3014</v>
      </c>
      <c r="D3088" s="4" t="str">
        <f>VLOOKUP(B3088,'local electoral areas'!BM:BN,2,FALSE)</f>
        <v>Waterford City South</v>
      </c>
      <c r="E3088" s="4">
        <v>24017</v>
      </c>
      <c r="F3088" s="5">
        <v>903</v>
      </c>
      <c r="G3088" t="b">
        <f>COUNTIF(B:B,B3088)&gt;1</f>
        <v>0</v>
      </c>
      <c r="H3088" s="43" t="s">
        <v>2944</v>
      </c>
      <c r="I3088" s="43" t="b">
        <f>COUNTIF(E:E,E3088)&gt;1</f>
        <v>0</v>
      </c>
    </row>
    <row r="3089" spans="1:9" x14ac:dyDescent="0.2">
      <c r="A3089" s="2" t="s">
        <v>10</v>
      </c>
      <c r="B3089" s="3" t="s">
        <v>3046</v>
      </c>
      <c r="C3089" s="4" t="s">
        <v>3014</v>
      </c>
      <c r="D3089" s="4" t="str">
        <f>VLOOKUP(B3089,'local electoral areas'!BM:BN,2,FALSE)</f>
        <v>Waterford City South</v>
      </c>
      <c r="E3089" s="4">
        <v>24020</v>
      </c>
      <c r="F3089" s="5">
        <v>2717</v>
      </c>
      <c r="G3089" t="b">
        <f>COUNTIF(B:B,B3089)&gt;1</f>
        <v>0</v>
      </c>
      <c r="H3089" s="43" t="s">
        <v>2944</v>
      </c>
      <c r="I3089" s="43" t="b">
        <f>COUNTIF(E:E,E3089)&gt;1</f>
        <v>0</v>
      </c>
    </row>
    <row r="3090" spans="1:9" x14ac:dyDescent="0.2">
      <c r="A3090" s="2" t="s">
        <v>10</v>
      </c>
      <c r="B3090" s="3" t="s">
        <v>3047</v>
      </c>
      <c r="C3090" s="4" t="s">
        <v>3014</v>
      </c>
      <c r="D3090" s="4" t="str">
        <f>VLOOKUP(B3090,'local electoral areas'!BM:BN,2,FALSE)</f>
        <v>Waterford City South</v>
      </c>
      <c r="E3090" s="4">
        <v>25074</v>
      </c>
      <c r="F3090" s="5">
        <v>246</v>
      </c>
      <c r="G3090" t="b">
        <f>COUNTIF(B:B,B3090)&gt;1</f>
        <v>0</v>
      </c>
      <c r="H3090" s="43" t="s">
        <v>2944</v>
      </c>
      <c r="I3090" s="43" t="b">
        <f>COUNTIF(E:E,E3090)&gt;1</f>
        <v>0</v>
      </c>
    </row>
    <row r="3091" spans="1:9" x14ac:dyDescent="0.2">
      <c r="A3091" s="2" t="s">
        <v>10</v>
      </c>
      <c r="B3091" s="3" t="s">
        <v>3048</v>
      </c>
      <c r="C3091" s="4" t="s">
        <v>3014</v>
      </c>
      <c r="D3091" s="4" t="str">
        <f>VLOOKUP(B3091,'local electoral areas'!BM:BN,2,FALSE)</f>
        <v>Waterford City South</v>
      </c>
      <c r="E3091" s="4">
        <v>24021</v>
      </c>
      <c r="F3091" s="5">
        <v>1279</v>
      </c>
      <c r="G3091" t="b">
        <f>COUNTIF(B:B,B3091)&gt;1</f>
        <v>0</v>
      </c>
      <c r="H3091" s="43" t="s">
        <v>2944</v>
      </c>
      <c r="I3091" s="43" t="b">
        <f>COUNTIF(E:E,E3091)&gt;1</f>
        <v>0</v>
      </c>
    </row>
    <row r="3092" spans="1:9" x14ac:dyDescent="0.2">
      <c r="A3092" s="2" t="s">
        <v>10</v>
      </c>
      <c r="B3092" s="3" t="s">
        <v>3049</v>
      </c>
      <c r="C3092" s="4" t="s">
        <v>3014</v>
      </c>
      <c r="D3092" s="4" t="str">
        <f>VLOOKUP(B3092,'local electoral areas'!BM:BN,2,FALSE)</f>
        <v>Waterford City South</v>
      </c>
      <c r="E3092" s="4">
        <v>24022</v>
      </c>
      <c r="F3092" s="5">
        <v>992</v>
      </c>
      <c r="G3092" t="b">
        <f>COUNTIF(B:B,B3092)&gt;1</f>
        <v>0</v>
      </c>
      <c r="H3092" s="43" t="s">
        <v>2944</v>
      </c>
      <c r="I3092" s="43" t="b">
        <f>COUNTIF(E:E,E3092)&gt;1</f>
        <v>0</v>
      </c>
    </row>
    <row r="3093" spans="1:9" x14ac:dyDescent="0.2">
      <c r="A3093" s="2" t="s">
        <v>10</v>
      </c>
      <c r="B3093" s="3" t="s">
        <v>3050</v>
      </c>
      <c r="C3093" s="4" t="s">
        <v>3014</v>
      </c>
      <c r="D3093" s="4" t="str">
        <f>VLOOKUP(B3093,'local electoral areas'!BM:BN,2,FALSE)</f>
        <v>Waterford City South</v>
      </c>
      <c r="E3093" s="4">
        <v>24023</v>
      </c>
      <c r="F3093" s="5">
        <v>991</v>
      </c>
      <c r="G3093" t="b">
        <f>COUNTIF(B:B,B3093)&gt;1</f>
        <v>0</v>
      </c>
      <c r="H3093" s="43" t="s">
        <v>2944</v>
      </c>
      <c r="I3093" s="43" t="b">
        <f>COUNTIF(E:E,E3093)&gt;1</f>
        <v>0</v>
      </c>
    </row>
    <row r="3094" spans="1:9" x14ac:dyDescent="0.2">
      <c r="A3094" s="2" t="s">
        <v>10</v>
      </c>
      <c r="B3094" s="3" t="s">
        <v>3051</v>
      </c>
      <c r="C3094" s="4" t="s">
        <v>3014</v>
      </c>
      <c r="D3094" s="4" t="str">
        <f>VLOOKUP(B3094,'local electoral areas'!BM:BN,2,FALSE)</f>
        <v>Waterford City South</v>
      </c>
      <c r="E3094" s="4">
        <v>24025</v>
      </c>
      <c r="F3094" s="5">
        <v>647</v>
      </c>
      <c r="G3094" t="b">
        <f>COUNTIF(B:B,B3094)&gt;1</f>
        <v>0</v>
      </c>
      <c r="H3094" s="43" t="s">
        <v>2944</v>
      </c>
      <c r="I3094" s="43" t="b">
        <f>COUNTIF(E:E,E3094)&gt;1</f>
        <v>0</v>
      </c>
    </row>
    <row r="3095" spans="1:9" x14ac:dyDescent="0.2">
      <c r="A3095" s="2" t="s">
        <v>10</v>
      </c>
      <c r="B3095" s="3" t="s">
        <v>3052</v>
      </c>
      <c r="C3095" s="4" t="s">
        <v>3014</v>
      </c>
      <c r="D3095" s="4" t="str">
        <f>VLOOKUP(B3095,'local electoral areas'!BM:BN,2,FALSE)</f>
        <v>Waterford City South</v>
      </c>
      <c r="E3095" s="4">
        <v>24026</v>
      </c>
      <c r="F3095" s="5">
        <v>290</v>
      </c>
      <c r="G3095" t="b">
        <f>COUNTIF(B:B,B3095)&gt;1</f>
        <v>0</v>
      </c>
      <c r="H3095" s="43" t="s">
        <v>2944</v>
      </c>
      <c r="I3095" s="43" t="b">
        <f>COUNTIF(E:E,E3095)&gt;1</f>
        <v>0</v>
      </c>
    </row>
    <row r="3096" spans="1:9" x14ac:dyDescent="0.2">
      <c r="A3096" s="2" t="s">
        <v>10</v>
      </c>
      <c r="B3096" s="3" t="s">
        <v>3053</v>
      </c>
      <c r="C3096" s="4" t="s">
        <v>3014</v>
      </c>
      <c r="D3096" s="4" t="str">
        <f>VLOOKUP(B3096,'local electoral areas'!BM:BN,2,FALSE)</f>
        <v>Waterford City South</v>
      </c>
      <c r="E3096" s="4">
        <v>24027</v>
      </c>
      <c r="F3096" s="5">
        <v>526</v>
      </c>
      <c r="G3096" t="b">
        <f>COUNTIF(B:B,B3096)&gt;1</f>
        <v>0</v>
      </c>
      <c r="H3096" s="43" t="s">
        <v>2944</v>
      </c>
      <c r="I3096" s="43" t="b">
        <f>COUNTIF(E:E,E3096)&gt;1</f>
        <v>0</v>
      </c>
    </row>
    <row r="3097" spans="1:9" x14ac:dyDescent="0.2">
      <c r="A3097" s="2" t="s">
        <v>10</v>
      </c>
      <c r="B3097" s="3" t="s">
        <v>3054</v>
      </c>
      <c r="C3097" s="4" t="s">
        <v>3014</v>
      </c>
      <c r="D3097" s="4" t="str">
        <f>VLOOKUP(B3097,'local electoral areas'!BM:BN,2,FALSE)</f>
        <v>Waterford City South</v>
      </c>
      <c r="E3097" s="4">
        <v>24028</v>
      </c>
      <c r="F3097" s="5">
        <v>1209</v>
      </c>
      <c r="G3097" t="b">
        <f>COUNTIF(B:B,B3097)&gt;1</f>
        <v>0</v>
      </c>
      <c r="H3097" s="43" t="s">
        <v>2944</v>
      </c>
      <c r="I3097" s="43" t="b">
        <f>COUNTIF(E:E,E3097)&gt;1</f>
        <v>0</v>
      </c>
    </row>
    <row r="3098" spans="1:9" x14ac:dyDescent="0.2">
      <c r="A3098" s="2" t="s">
        <v>10</v>
      </c>
      <c r="B3098" s="3" t="s">
        <v>3055</v>
      </c>
      <c r="C3098" s="4" t="s">
        <v>3014</v>
      </c>
      <c r="D3098" s="4" t="str">
        <f>VLOOKUP(B3098,'local electoral areas'!BM:BN,2,FALSE)</f>
        <v>Waterford City South</v>
      </c>
      <c r="E3098" s="4">
        <v>24032</v>
      </c>
      <c r="F3098" s="5">
        <v>1644</v>
      </c>
      <c r="G3098" t="b">
        <f>COUNTIF(B:B,B3098)&gt;1</f>
        <v>0</v>
      </c>
      <c r="H3098" s="43" t="s">
        <v>2944</v>
      </c>
      <c r="I3098" s="43" t="b">
        <f>COUNTIF(E:E,E3098)&gt;1</f>
        <v>0</v>
      </c>
    </row>
    <row r="3099" spans="1:9" x14ac:dyDescent="0.2">
      <c r="A3099" s="2" t="s">
        <v>10</v>
      </c>
      <c r="B3099" s="3" t="s">
        <v>3056</v>
      </c>
      <c r="C3099" s="4" t="s">
        <v>3014</v>
      </c>
      <c r="D3099" s="4" t="str">
        <f>VLOOKUP(B3099,'local electoral areas'!BM:BN,2,FALSE)</f>
        <v>Waterford City South</v>
      </c>
      <c r="E3099" s="4">
        <v>24033</v>
      </c>
      <c r="F3099" s="5">
        <v>796</v>
      </c>
      <c r="G3099" t="b">
        <f>COUNTIF(B:B,B3099)&gt;1</f>
        <v>0</v>
      </c>
      <c r="H3099" s="43" t="s">
        <v>2944</v>
      </c>
      <c r="I3099" s="43" t="b">
        <f>COUNTIF(E:E,E3099)&gt;1</f>
        <v>0</v>
      </c>
    </row>
    <row r="3100" spans="1:9" x14ac:dyDescent="0.2">
      <c r="A3100" s="2" t="s">
        <v>10</v>
      </c>
      <c r="B3100" s="3" t="s">
        <v>3057</v>
      </c>
      <c r="C3100" s="4" t="s">
        <v>3014</v>
      </c>
      <c r="D3100" s="4" t="str">
        <f>VLOOKUP(B3100,'local electoral areas'!BM:BN,2,FALSE)</f>
        <v>Waterford City South</v>
      </c>
      <c r="E3100" s="4">
        <v>24035</v>
      </c>
      <c r="F3100" s="5">
        <v>714</v>
      </c>
      <c r="G3100" t="b">
        <f>COUNTIF(B:B,B3100)&gt;1</f>
        <v>0</v>
      </c>
      <c r="H3100" s="43" t="s">
        <v>2944</v>
      </c>
      <c r="I3100" s="43" t="b">
        <f>COUNTIF(E:E,E3100)&gt;1</f>
        <v>0</v>
      </c>
    </row>
    <row r="3101" spans="1:9" x14ac:dyDescent="0.2">
      <c r="A3101" s="2" t="s">
        <v>10</v>
      </c>
      <c r="B3101" s="3" t="s">
        <v>3058</v>
      </c>
      <c r="C3101" s="4" t="s">
        <v>3014</v>
      </c>
      <c r="D3101" s="4" t="str">
        <f>VLOOKUP(B3101,'local electoral areas'!BM:BN,2,FALSE)</f>
        <v>Waterford City South</v>
      </c>
      <c r="E3101" s="4">
        <v>24037</v>
      </c>
      <c r="F3101" s="5">
        <v>2120</v>
      </c>
      <c r="G3101" t="b">
        <f>COUNTIF(B:B,B3101)&gt;1</f>
        <v>0</v>
      </c>
      <c r="H3101" s="43" t="s">
        <v>2944</v>
      </c>
      <c r="I3101" s="43" t="b">
        <f>COUNTIF(E:E,E3101)&gt;1</f>
        <v>0</v>
      </c>
    </row>
    <row r="3102" spans="1:9" x14ac:dyDescent="0.2">
      <c r="A3102" s="2" t="s">
        <v>10</v>
      </c>
      <c r="B3102" s="3" t="s">
        <v>3059</v>
      </c>
      <c r="C3102" s="4" t="s">
        <v>3014</v>
      </c>
      <c r="D3102" s="4" t="str">
        <f>VLOOKUP(B3102,'local electoral areas'!BM:BN,2,FALSE)</f>
        <v>Waterford City South</v>
      </c>
      <c r="E3102" s="4">
        <v>24038</v>
      </c>
      <c r="F3102" s="5">
        <v>460</v>
      </c>
      <c r="G3102" t="b">
        <f>COUNTIF(B:B,B3102)&gt;1</f>
        <v>0</v>
      </c>
      <c r="H3102" s="43" t="s">
        <v>2944</v>
      </c>
      <c r="I3102" s="43" t="b">
        <f>COUNTIF(E:E,E3102)&gt;1</f>
        <v>0</v>
      </c>
    </row>
    <row r="3103" spans="1:9" x14ac:dyDescent="0.2">
      <c r="A3103" s="2" t="s">
        <v>10</v>
      </c>
      <c r="B3103" s="3" t="s">
        <v>3060</v>
      </c>
      <c r="C3103" s="4" t="s">
        <v>3061</v>
      </c>
      <c r="D3103" s="4" t="str">
        <f>VLOOKUP(B3103,'local electoral areas'!BC:BD,2,FALSE)</f>
        <v>Moate</v>
      </c>
      <c r="E3103" s="4">
        <v>13053</v>
      </c>
      <c r="F3103" s="5">
        <v>322</v>
      </c>
      <c r="G3103" t="b">
        <f>COUNTIF(B:B,B3103)&gt;1</f>
        <v>0</v>
      </c>
      <c r="I3103" t="b">
        <f>COUNTIF(E:E,E3103)&gt;1</f>
        <v>0</v>
      </c>
    </row>
    <row r="3104" spans="1:9" x14ac:dyDescent="0.2">
      <c r="A3104" s="2" t="s">
        <v>10</v>
      </c>
      <c r="B3104" s="3" t="s">
        <v>3062</v>
      </c>
      <c r="C3104" s="4" t="s">
        <v>3061</v>
      </c>
      <c r="D3104" s="4" t="str">
        <f>VLOOKUP(B3104,'local electoral areas'!BC:BD,2,FALSE)</f>
        <v>Moate</v>
      </c>
      <c r="E3104" s="4">
        <v>13018</v>
      </c>
      <c r="F3104" s="5">
        <v>481</v>
      </c>
      <c r="G3104" t="b">
        <f>COUNTIF(B:B,B3104)&gt;1</f>
        <v>0</v>
      </c>
      <c r="I3104" t="b">
        <f>COUNTIF(E:E,E3104)&gt;1</f>
        <v>0</v>
      </c>
    </row>
    <row r="3105" spans="1:9" x14ac:dyDescent="0.2">
      <c r="A3105" s="2" t="s">
        <v>10</v>
      </c>
      <c r="B3105" s="3" t="s">
        <v>3063</v>
      </c>
      <c r="C3105" s="4" t="s">
        <v>3061</v>
      </c>
      <c r="D3105" s="4" t="str">
        <f>VLOOKUP(B3105,'local electoral areas'!BC:BD,2,FALSE)</f>
        <v>Athlone</v>
      </c>
      <c r="E3105" s="4">
        <v>13003</v>
      </c>
      <c r="F3105" s="5">
        <v>7926</v>
      </c>
      <c r="G3105" t="b">
        <f>COUNTIF(B:B,B3105)&gt;1</f>
        <v>0</v>
      </c>
      <c r="I3105" t="b">
        <f>COUNTIF(E:E,E3105)&gt;1</f>
        <v>0</v>
      </c>
    </row>
    <row r="3106" spans="1:9" x14ac:dyDescent="0.2">
      <c r="A3106" s="2" t="s">
        <v>10</v>
      </c>
      <c r="B3106" s="3" t="s">
        <v>3064</v>
      </c>
      <c r="C3106" s="4" t="s">
        <v>3061</v>
      </c>
      <c r="D3106" s="4" t="str">
        <f>VLOOKUP(B3106,'local electoral areas'!BC:BD,2,FALSE)</f>
        <v>Athlone</v>
      </c>
      <c r="E3106" s="4">
        <v>13001</v>
      </c>
      <c r="F3106" s="5">
        <v>4815</v>
      </c>
      <c r="G3106" t="b">
        <f>COUNTIF(B:B,B3106)&gt;1</f>
        <v>0</v>
      </c>
      <c r="I3106" t="b">
        <f>COUNTIF(E:E,E3106)&gt;1</f>
        <v>0</v>
      </c>
    </row>
    <row r="3107" spans="1:9" x14ac:dyDescent="0.2">
      <c r="A3107" s="2" t="s">
        <v>10</v>
      </c>
      <c r="B3107" s="3" t="s">
        <v>3065</v>
      </c>
      <c r="C3107" s="4" t="s">
        <v>3061</v>
      </c>
      <c r="D3107" s="4" t="str">
        <f>VLOOKUP(B3107,'local electoral areas'!BC:BD,2,FALSE)</f>
        <v>Athlone</v>
      </c>
      <c r="E3107" s="4">
        <v>13002</v>
      </c>
      <c r="F3107" s="5">
        <v>3395</v>
      </c>
      <c r="G3107" t="b">
        <f>COUNTIF(B:B,B3107)&gt;1</f>
        <v>0</v>
      </c>
      <c r="I3107" t="b">
        <f>COUNTIF(E:E,E3107)&gt;1</f>
        <v>0</v>
      </c>
    </row>
    <row r="3108" spans="1:9" x14ac:dyDescent="0.2">
      <c r="A3108" s="2" t="s">
        <v>10</v>
      </c>
      <c r="B3108" s="3" t="s">
        <v>3066</v>
      </c>
      <c r="C3108" s="4" t="s">
        <v>3061</v>
      </c>
      <c r="D3108" s="4" t="str">
        <f>VLOOKUP(B3108,'local electoral areas'!BC:BD,2,FALSE)</f>
        <v>Athlone</v>
      </c>
      <c r="E3108" s="4">
        <v>13004</v>
      </c>
      <c r="F3108" s="5">
        <v>793</v>
      </c>
      <c r="G3108" t="b">
        <f>COUNTIF(B:B,B3108)&gt;1</f>
        <v>0</v>
      </c>
      <c r="I3108" t="b">
        <f>COUNTIF(E:E,E3108)&gt;1</f>
        <v>0</v>
      </c>
    </row>
    <row r="3109" spans="1:9" x14ac:dyDescent="0.2">
      <c r="A3109" s="2" t="s">
        <v>10</v>
      </c>
      <c r="B3109" s="3" t="s">
        <v>3067</v>
      </c>
      <c r="C3109" s="4" t="s">
        <v>3061</v>
      </c>
      <c r="D3109" s="4" t="s">
        <v>3068</v>
      </c>
      <c r="E3109" s="4" t="s">
        <v>3069</v>
      </c>
      <c r="F3109" s="5">
        <v>629</v>
      </c>
      <c r="G3109" t="b">
        <f>COUNTIF(B:B,B3109)&gt;1</f>
        <v>0</v>
      </c>
      <c r="I3109" t="b">
        <f>COUNTIF(E:E,E3109)&gt;1</f>
        <v>0</v>
      </c>
    </row>
    <row r="3110" spans="1:9" x14ac:dyDescent="0.2">
      <c r="A3110" s="2" t="s">
        <v>10</v>
      </c>
      <c r="B3110" s="3" t="s">
        <v>2391</v>
      </c>
      <c r="C3110" s="4" t="s">
        <v>3061</v>
      </c>
      <c r="D3110" s="4" t="str">
        <f>VLOOKUP(B3110,'local electoral areas'!BC:BD,2,FALSE)</f>
        <v>Kinnegad</v>
      </c>
      <c r="E3110" s="4">
        <v>13034</v>
      </c>
      <c r="F3110" s="5">
        <v>174</v>
      </c>
      <c r="G3110" t="b">
        <f>COUNTIF(B:B,B3110)&gt;1</f>
        <v>1</v>
      </c>
      <c r="I3110" t="b">
        <f>COUNTIF(E:E,E3110)&gt;1</f>
        <v>0</v>
      </c>
    </row>
    <row r="3111" spans="1:9" x14ac:dyDescent="0.2">
      <c r="A3111" s="2" t="s">
        <v>10</v>
      </c>
      <c r="B3111" s="3" t="s">
        <v>3070</v>
      </c>
      <c r="C3111" s="4" t="s">
        <v>3061</v>
      </c>
      <c r="D3111" s="4" t="str">
        <f>VLOOKUP(B3111,'local electoral areas'!BC:BD,2,FALSE)</f>
        <v>Moate</v>
      </c>
      <c r="E3111" s="4">
        <v>13005</v>
      </c>
      <c r="F3111" s="5">
        <v>243</v>
      </c>
      <c r="G3111" t="b">
        <f>COUNTIF(B:B,B3111)&gt;1</f>
        <v>0</v>
      </c>
      <c r="I3111" t="b">
        <f>COUNTIF(E:E,E3111)&gt;1</f>
        <v>0</v>
      </c>
    </row>
    <row r="3112" spans="1:9" x14ac:dyDescent="0.2">
      <c r="A3112" s="2" t="s">
        <v>10</v>
      </c>
      <c r="B3112" s="3" t="s">
        <v>3071</v>
      </c>
      <c r="C3112" s="4" t="s">
        <v>3061</v>
      </c>
      <c r="D3112" s="4" t="str">
        <f>VLOOKUP(B3112,'local electoral areas'!BC:BD,2,FALSE)</f>
        <v>Kinnegad</v>
      </c>
      <c r="E3112" s="4">
        <v>13035</v>
      </c>
      <c r="F3112" s="5">
        <v>326</v>
      </c>
      <c r="G3112" t="b">
        <f>COUNTIF(B:B,B3112)&gt;1</f>
        <v>0</v>
      </c>
      <c r="I3112" t="b">
        <f>COUNTIF(E:E,E3112)&gt;1</f>
        <v>0</v>
      </c>
    </row>
    <row r="3113" spans="1:9" x14ac:dyDescent="0.2">
      <c r="A3113" s="2" t="s">
        <v>10</v>
      </c>
      <c r="B3113" s="3" t="s">
        <v>3072</v>
      </c>
      <c r="C3113" s="4" t="s">
        <v>3061</v>
      </c>
      <c r="D3113" s="4" t="str">
        <f>VLOOKUP(B3113,'local electoral areas'!BC:BD,2,FALSE)</f>
        <v>Moate</v>
      </c>
      <c r="E3113" s="4">
        <v>13055</v>
      </c>
      <c r="F3113" s="5">
        <v>794</v>
      </c>
      <c r="G3113" t="b">
        <f>COUNTIF(B:B,B3113)&gt;1</f>
        <v>0</v>
      </c>
      <c r="I3113" t="b">
        <f>COUNTIF(E:E,E3113)&gt;1</f>
        <v>0</v>
      </c>
    </row>
    <row r="3114" spans="1:9" x14ac:dyDescent="0.2">
      <c r="A3114" s="2" t="s">
        <v>10</v>
      </c>
      <c r="B3114" s="3" t="s">
        <v>3073</v>
      </c>
      <c r="C3114" s="4" t="s">
        <v>3061</v>
      </c>
      <c r="D3114" s="4" t="str">
        <f>VLOOKUP(B3114,'local electoral areas'!BC:BD,2,FALSE)</f>
        <v>Moate</v>
      </c>
      <c r="E3114" s="4">
        <v>13019</v>
      </c>
      <c r="F3114" s="5">
        <v>728</v>
      </c>
      <c r="G3114" t="b">
        <f>COUNTIF(B:B,B3114)&gt;1</f>
        <v>1</v>
      </c>
      <c r="I3114" t="b">
        <f>COUNTIF(E:E,E3114)&gt;1</f>
        <v>0</v>
      </c>
    </row>
    <row r="3115" spans="1:9" x14ac:dyDescent="0.2">
      <c r="A3115" s="2" t="s">
        <v>10</v>
      </c>
      <c r="B3115" s="3" t="s">
        <v>3074</v>
      </c>
      <c r="C3115" s="4" t="s">
        <v>3061</v>
      </c>
      <c r="D3115" s="4" t="str">
        <f>VLOOKUP(B3115,'local electoral areas'!BC:BD,2,FALSE)</f>
        <v>Moate</v>
      </c>
      <c r="E3115" s="4">
        <v>13056</v>
      </c>
      <c r="F3115" s="5">
        <v>384</v>
      </c>
      <c r="G3115" t="b">
        <f>COUNTIF(B:B,B3115)&gt;1</f>
        <v>0</v>
      </c>
      <c r="I3115" t="b">
        <f>COUNTIF(E:E,E3115)&gt;1</f>
        <v>0</v>
      </c>
    </row>
    <row r="3116" spans="1:9" x14ac:dyDescent="0.2">
      <c r="A3116" s="2" t="s">
        <v>10</v>
      </c>
      <c r="B3116" s="3" t="s">
        <v>3075</v>
      </c>
      <c r="C3116" s="4" t="s">
        <v>3061</v>
      </c>
      <c r="D3116" s="4" t="str">
        <f>VLOOKUP(B3116,'local electoral areas'!BC:BD,2,FALSE)</f>
        <v>Moate</v>
      </c>
      <c r="E3116" s="4">
        <v>13057</v>
      </c>
      <c r="F3116" s="5">
        <v>560</v>
      </c>
      <c r="G3116" t="b">
        <f>COUNTIF(B:B,B3116)&gt;1</f>
        <v>0</v>
      </c>
      <c r="I3116" t="b">
        <f>COUNTIF(E:E,E3116)&gt;1</f>
        <v>0</v>
      </c>
    </row>
    <row r="3117" spans="1:9" x14ac:dyDescent="0.2">
      <c r="A3117" s="2" t="s">
        <v>10</v>
      </c>
      <c r="B3117" s="3" t="s">
        <v>3076</v>
      </c>
      <c r="C3117" s="4" t="s">
        <v>3061</v>
      </c>
      <c r="D3117" s="4" t="str">
        <f>VLOOKUP(B3117,'local electoral areas'!BC:BD,2,FALSE)</f>
        <v>Kinnegad</v>
      </c>
      <c r="E3117" s="4">
        <v>13036</v>
      </c>
      <c r="F3117" s="5">
        <v>310</v>
      </c>
      <c r="G3117" t="b">
        <f>COUNTIF(B:B,B3117)&gt;1</f>
        <v>0</v>
      </c>
      <c r="I3117" t="b">
        <f>COUNTIF(E:E,E3117)&gt;1</f>
        <v>0</v>
      </c>
    </row>
    <row r="3118" spans="1:9" x14ac:dyDescent="0.2">
      <c r="A3118" s="2" t="s">
        <v>10</v>
      </c>
      <c r="B3118" s="3" t="s">
        <v>3077</v>
      </c>
      <c r="C3118" s="4" t="s">
        <v>3061</v>
      </c>
      <c r="D3118" s="4" t="str">
        <f>VLOOKUP(B3118,'local electoral areas'!BC:BD,2,FALSE)</f>
        <v>Moate</v>
      </c>
      <c r="E3118" s="4">
        <v>13006</v>
      </c>
      <c r="F3118" s="5">
        <v>574</v>
      </c>
      <c r="G3118" t="b">
        <f>COUNTIF(B:B,B3118)&gt;1</f>
        <v>0</v>
      </c>
      <c r="I3118" t="b">
        <f>COUNTIF(E:E,E3118)&gt;1</f>
        <v>0</v>
      </c>
    </row>
    <row r="3119" spans="1:9" x14ac:dyDescent="0.2">
      <c r="A3119" s="2" t="s">
        <v>10</v>
      </c>
      <c r="B3119" s="3" t="s">
        <v>3078</v>
      </c>
      <c r="C3119" s="4" t="s">
        <v>3061</v>
      </c>
      <c r="D3119" s="4" t="str">
        <f>VLOOKUP(B3119,'local electoral areas'!BC:BD,2,FALSE)</f>
        <v>Mullingar</v>
      </c>
      <c r="E3119" s="4">
        <v>13058</v>
      </c>
      <c r="F3119" s="5">
        <v>778</v>
      </c>
      <c r="G3119" t="b">
        <f>COUNTIF(B:B,B3119)&gt;1</f>
        <v>0</v>
      </c>
      <c r="I3119" t="b">
        <f>COUNTIF(E:E,E3119)&gt;1</f>
        <v>0</v>
      </c>
    </row>
    <row r="3120" spans="1:9" x14ac:dyDescent="0.2">
      <c r="A3120" s="2" t="s">
        <v>10</v>
      </c>
      <c r="B3120" s="3" t="s">
        <v>3079</v>
      </c>
      <c r="C3120" s="4" t="s">
        <v>3061</v>
      </c>
      <c r="D3120" s="4" t="str">
        <f>VLOOKUP(B3120,'local electoral areas'!BC:BD,2,FALSE)</f>
        <v>Kinnegad</v>
      </c>
      <c r="E3120" s="4">
        <v>13026</v>
      </c>
      <c r="F3120" s="5">
        <v>184</v>
      </c>
      <c r="G3120" t="b">
        <f>COUNTIF(B:B,B3120)&gt;1</f>
        <v>0</v>
      </c>
      <c r="I3120" t="b">
        <f>COUNTIF(E:E,E3120)&gt;1</f>
        <v>0</v>
      </c>
    </row>
    <row r="3121" spans="1:9" x14ac:dyDescent="0.2">
      <c r="A3121" s="2" t="s">
        <v>10</v>
      </c>
      <c r="B3121" s="3" t="s">
        <v>3080</v>
      </c>
      <c r="C3121" s="4" t="s">
        <v>3061</v>
      </c>
      <c r="D3121" s="4" t="str">
        <f>VLOOKUP(B3121,'local electoral areas'!BC:BD,2,FALSE)</f>
        <v>Kinnegad</v>
      </c>
      <c r="E3121" s="4">
        <v>13037</v>
      </c>
      <c r="F3121" s="5">
        <v>271</v>
      </c>
      <c r="G3121" t="b">
        <f>COUNTIF(B:B,B3121)&gt;1</f>
        <v>0</v>
      </c>
      <c r="I3121" t="b">
        <f>COUNTIF(E:E,E3121)&gt;1</f>
        <v>0</v>
      </c>
    </row>
    <row r="3122" spans="1:9" x14ac:dyDescent="0.2">
      <c r="A3122" s="2" t="s">
        <v>10</v>
      </c>
      <c r="B3122" s="3" t="s">
        <v>262</v>
      </c>
      <c r="C3122" s="4" t="s">
        <v>3061</v>
      </c>
      <c r="D3122" s="4" t="str">
        <f>VLOOKUP(B3122,'local electoral areas'!BC:BD,2,FALSE)</f>
        <v>Athlone</v>
      </c>
      <c r="E3122" s="4">
        <v>13007</v>
      </c>
      <c r="F3122" s="5">
        <v>811</v>
      </c>
      <c r="G3122" t="b">
        <f>COUNTIF(B:B,B3122)&gt;1</f>
        <v>1</v>
      </c>
      <c r="I3122" t="b">
        <f>COUNTIF(E:E,E3122)&gt;1</f>
        <v>0</v>
      </c>
    </row>
    <row r="3123" spans="1:9" x14ac:dyDescent="0.2">
      <c r="A3123" s="2" t="s">
        <v>10</v>
      </c>
      <c r="B3123" s="3" t="s">
        <v>1648</v>
      </c>
      <c r="C3123" s="4" t="s">
        <v>3061</v>
      </c>
      <c r="D3123" s="4" t="str">
        <f>VLOOKUP(B3123,'local electoral areas'!BC:BD,2,FALSE)</f>
        <v>Moate</v>
      </c>
      <c r="E3123" s="4">
        <v>13059</v>
      </c>
      <c r="F3123" s="5">
        <v>349</v>
      </c>
      <c r="G3123" t="b">
        <f>COUNTIF(B:B,B3123)&gt;1</f>
        <v>1</v>
      </c>
      <c r="I3123" t="b">
        <f>COUNTIF(E:E,E3123)&gt;1</f>
        <v>0</v>
      </c>
    </row>
    <row r="3124" spans="1:9" x14ac:dyDescent="0.2">
      <c r="A3124" s="2" t="s">
        <v>10</v>
      </c>
      <c r="B3124" s="3" t="s">
        <v>3081</v>
      </c>
      <c r="C3124" s="4" t="s">
        <v>3061</v>
      </c>
      <c r="D3124" s="4" t="str">
        <f>VLOOKUP(B3124,'local electoral areas'!BC:BD,2,FALSE)</f>
        <v>Mullingar</v>
      </c>
      <c r="E3124" s="4">
        <v>13060</v>
      </c>
      <c r="F3124" s="5">
        <v>1145</v>
      </c>
      <c r="G3124" t="b">
        <f>COUNTIF(B:B,B3124)&gt;1</f>
        <v>0</v>
      </c>
      <c r="I3124" t="b">
        <f>COUNTIF(E:E,E3124)&gt;1</f>
        <v>0</v>
      </c>
    </row>
    <row r="3125" spans="1:9" x14ac:dyDescent="0.2">
      <c r="A3125" s="2" t="s">
        <v>10</v>
      </c>
      <c r="B3125" s="3" t="s">
        <v>3082</v>
      </c>
      <c r="C3125" s="4" t="s">
        <v>3061</v>
      </c>
      <c r="D3125" s="4" t="str">
        <f>VLOOKUP(B3125,'local electoral areas'!BC:BD,2,FALSE)</f>
        <v>Athlone</v>
      </c>
      <c r="E3125" s="4">
        <v>13008</v>
      </c>
      <c r="F3125" s="5">
        <v>784</v>
      </c>
      <c r="G3125" t="b">
        <f>COUNTIF(B:B,B3125)&gt;1</f>
        <v>0</v>
      </c>
      <c r="I3125" t="b">
        <f>COUNTIF(E:E,E3125)&gt;1</f>
        <v>0</v>
      </c>
    </row>
    <row r="3126" spans="1:9" x14ac:dyDescent="0.2">
      <c r="A3126" s="2" t="s">
        <v>10</v>
      </c>
      <c r="B3126" s="3" t="s">
        <v>3083</v>
      </c>
      <c r="C3126" s="4" t="s">
        <v>3061</v>
      </c>
      <c r="D3126" s="4" t="str">
        <f>VLOOKUP(B3126,'local electoral areas'!BC:BD,2,FALSE)</f>
        <v>Kinnegad</v>
      </c>
      <c r="E3126" s="4">
        <v>13061</v>
      </c>
      <c r="F3126" s="5">
        <v>1723</v>
      </c>
      <c r="G3126" t="b">
        <f>COUNTIF(B:B,B3126)&gt;1</f>
        <v>0</v>
      </c>
      <c r="I3126" t="b">
        <f>COUNTIF(E:E,E3126)&gt;1</f>
        <v>0</v>
      </c>
    </row>
    <row r="3127" spans="1:9" x14ac:dyDescent="0.2">
      <c r="A3127" s="2" t="s">
        <v>10</v>
      </c>
      <c r="B3127" s="3" t="s">
        <v>551</v>
      </c>
      <c r="C3127" s="4" t="s">
        <v>3061</v>
      </c>
      <c r="D3127" s="4" t="str">
        <f>VLOOKUP(B3127,'local electoral areas'!BC:BD,2,FALSE)</f>
        <v>Moate</v>
      </c>
      <c r="E3127" s="4">
        <v>13062</v>
      </c>
      <c r="F3127" s="5">
        <v>827</v>
      </c>
      <c r="G3127" t="b">
        <f>COUNTIF(B:B,B3127)&gt;1</f>
        <v>1</v>
      </c>
      <c r="I3127" t="b">
        <f>COUNTIF(E:E,E3127)&gt;1</f>
        <v>0</v>
      </c>
    </row>
    <row r="3128" spans="1:9" x14ac:dyDescent="0.2">
      <c r="A3128" s="2" t="s">
        <v>10</v>
      </c>
      <c r="B3128" s="3" t="s">
        <v>558</v>
      </c>
      <c r="C3128" s="4" t="s">
        <v>3061</v>
      </c>
      <c r="D3128" s="4" t="str">
        <f>VLOOKUP(B3128,'local electoral areas'!BC:BD,2,FALSE)</f>
        <v>Moate</v>
      </c>
      <c r="E3128" s="4">
        <v>13063</v>
      </c>
      <c r="F3128" s="5">
        <v>356</v>
      </c>
      <c r="G3128" t="b">
        <f>COUNTIF(B:B,B3128)&gt;1</f>
        <v>1</v>
      </c>
      <c r="I3128" t="b">
        <f>COUNTIF(E:E,E3128)&gt;1</f>
        <v>0</v>
      </c>
    </row>
    <row r="3129" spans="1:9" x14ac:dyDescent="0.2">
      <c r="A3129" s="2" t="s">
        <v>10</v>
      </c>
      <c r="B3129" s="3" t="s">
        <v>2548</v>
      </c>
      <c r="C3129" s="4" t="s">
        <v>3061</v>
      </c>
      <c r="D3129" s="4" t="str">
        <f>VLOOKUP(B3129,'local electoral areas'!BC:BD,2,FALSE)</f>
        <v>Mullingar</v>
      </c>
      <c r="E3129" s="4">
        <v>13064</v>
      </c>
      <c r="F3129" s="5">
        <v>372</v>
      </c>
      <c r="G3129" t="b">
        <f>COUNTIF(B:B,B3129)&gt;1</f>
        <v>1</v>
      </c>
      <c r="I3129" t="b">
        <f>COUNTIF(E:E,E3129)&gt;1</f>
        <v>0</v>
      </c>
    </row>
    <row r="3130" spans="1:9" x14ac:dyDescent="0.2">
      <c r="A3130" s="2" t="s">
        <v>10</v>
      </c>
      <c r="B3130" s="3" t="s">
        <v>3084</v>
      </c>
      <c r="C3130" s="4" t="s">
        <v>3061</v>
      </c>
      <c r="D3130" s="4" t="str">
        <f>VLOOKUP(B3130,'local electoral areas'!BC:BD,2,FALSE)</f>
        <v>Kinnegad</v>
      </c>
      <c r="E3130" s="4">
        <v>13038</v>
      </c>
      <c r="F3130" s="5">
        <v>531</v>
      </c>
      <c r="G3130" t="b">
        <f>COUNTIF(B:B,B3130)&gt;1</f>
        <v>0</v>
      </c>
      <c r="I3130" t="b">
        <f>COUNTIF(E:E,E3130)&gt;1</f>
        <v>0</v>
      </c>
    </row>
    <row r="3131" spans="1:9" x14ac:dyDescent="0.2">
      <c r="A3131" s="2" t="s">
        <v>10</v>
      </c>
      <c r="B3131" s="3" t="s">
        <v>3085</v>
      </c>
      <c r="C3131" s="4" t="s">
        <v>3061</v>
      </c>
      <c r="D3131" s="4" t="str">
        <f>VLOOKUP(B3131,'local electoral areas'!BC:BD,2,FALSE)</f>
        <v>Moate</v>
      </c>
      <c r="E3131" s="4">
        <v>13065</v>
      </c>
      <c r="F3131" s="5">
        <v>694</v>
      </c>
      <c r="G3131" t="b">
        <f>COUNTIF(B:B,B3131)&gt;1</f>
        <v>0</v>
      </c>
      <c r="I3131" t="b">
        <f>COUNTIF(E:E,E3131)&gt;1</f>
        <v>0</v>
      </c>
    </row>
    <row r="3132" spans="1:9" x14ac:dyDescent="0.2">
      <c r="A3132" s="2" t="s">
        <v>10</v>
      </c>
      <c r="B3132" s="3" t="s">
        <v>3086</v>
      </c>
      <c r="C3132" s="4" t="s">
        <v>3061</v>
      </c>
      <c r="D3132" s="4" t="str">
        <f>VLOOKUP(B3132,'local electoral areas'!BC:BD,2,FALSE)</f>
        <v>Kinnegad</v>
      </c>
      <c r="E3132" s="4">
        <v>13066</v>
      </c>
      <c r="F3132" s="5">
        <v>466</v>
      </c>
      <c r="G3132" t="b">
        <f>COUNTIF(B:B,B3132)&gt;1</f>
        <v>0</v>
      </c>
      <c r="I3132" t="b">
        <f>COUNTIF(E:E,E3132)&gt;1</f>
        <v>0</v>
      </c>
    </row>
    <row r="3133" spans="1:9" x14ac:dyDescent="0.2">
      <c r="A3133" s="2" t="s">
        <v>10</v>
      </c>
      <c r="B3133" s="3" t="s">
        <v>3087</v>
      </c>
      <c r="C3133" s="4" t="s">
        <v>3061</v>
      </c>
      <c r="D3133" s="4" t="str">
        <f>VLOOKUP(B3133,'local electoral areas'!BC:BD,2,FALSE)</f>
        <v>Kinnegad</v>
      </c>
      <c r="E3133" s="4">
        <v>13039</v>
      </c>
      <c r="F3133" s="5">
        <v>602</v>
      </c>
      <c r="G3133" t="b">
        <f>COUNTIF(B:B,B3133)&gt;1</f>
        <v>0</v>
      </c>
      <c r="I3133" t="b">
        <f>COUNTIF(E:E,E3133)&gt;1</f>
        <v>0</v>
      </c>
    </row>
    <row r="3134" spans="1:9" x14ac:dyDescent="0.2">
      <c r="A3134" s="2" t="s">
        <v>10</v>
      </c>
      <c r="B3134" s="3" t="s">
        <v>583</v>
      </c>
      <c r="C3134" s="4" t="s">
        <v>3061</v>
      </c>
      <c r="D3134" s="4" t="str">
        <f>VLOOKUP(B3134,'local electoral areas'!BC:BD,2,FALSE)</f>
        <v>Kinnegad</v>
      </c>
      <c r="E3134" s="4">
        <v>13027</v>
      </c>
      <c r="F3134" s="5">
        <v>251</v>
      </c>
      <c r="G3134" t="b">
        <f>COUNTIF(B:B,B3134)&gt;1</f>
        <v>1</v>
      </c>
      <c r="I3134" t="b">
        <f>COUNTIF(E:E,E3134)&gt;1</f>
        <v>0</v>
      </c>
    </row>
    <row r="3135" spans="1:9" x14ac:dyDescent="0.2">
      <c r="A3135" s="2" t="s">
        <v>10</v>
      </c>
      <c r="B3135" s="3" t="s">
        <v>3088</v>
      </c>
      <c r="C3135" s="4" t="s">
        <v>3061</v>
      </c>
      <c r="D3135" s="4" t="str">
        <f>VLOOKUP(B3135,'local electoral areas'!BC:BD,2,FALSE)</f>
        <v>Kinnegad</v>
      </c>
      <c r="E3135" s="4">
        <v>13028</v>
      </c>
      <c r="F3135" s="5">
        <v>373</v>
      </c>
      <c r="G3135" t="b">
        <f>COUNTIF(B:B,B3135)&gt;1</f>
        <v>0</v>
      </c>
      <c r="I3135" t="b">
        <f>COUNTIF(E:E,E3135)&gt;1</f>
        <v>0</v>
      </c>
    </row>
    <row r="3136" spans="1:9" x14ac:dyDescent="0.2">
      <c r="A3136" s="2" t="s">
        <v>10</v>
      </c>
      <c r="B3136" s="3" t="s">
        <v>3089</v>
      </c>
      <c r="C3136" s="4" t="s">
        <v>3061</v>
      </c>
      <c r="D3136" s="4" t="str">
        <f>VLOOKUP(B3136,'local electoral areas'!BC:BD,2,FALSE)</f>
        <v>Kinnegad</v>
      </c>
      <c r="E3136" s="4">
        <v>13040</v>
      </c>
      <c r="F3136" s="5">
        <v>268</v>
      </c>
      <c r="G3136" t="b">
        <f>COUNTIF(B:B,B3136)&gt;1</f>
        <v>0</v>
      </c>
      <c r="I3136" t="b">
        <f>COUNTIF(E:E,E3136)&gt;1</f>
        <v>0</v>
      </c>
    </row>
    <row r="3137" spans="1:9" x14ac:dyDescent="0.2">
      <c r="A3137" s="2" t="s">
        <v>10</v>
      </c>
      <c r="B3137" s="3" t="s">
        <v>3090</v>
      </c>
      <c r="C3137" s="4" t="s">
        <v>3061</v>
      </c>
      <c r="D3137" s="4" t="str">
        <f>VLOOKUP(B3137,'local electoral areas'!BC:BD,2,FALSE)</f>
        <v>Kinnegad</v>
      </c>
      <c r="E3137" s="4">
        <v>13041</v>
      </c>
      <c r="F3137" s="5">
        <v>1136</v>
      </c>
      <c r="G3137" t="b">
        <f>COUNTIF(B:B,B3137)&gt;1</f>
        <v>0</v>
      </c>
      <c r="I3137" t="b">
        <f>COUNTIF(E:E,E3137)&gt;1</f>
        <v>0</v>
      </c>
    </row>
    <row r="3138" spans="1:9" x14ac:dyDescent="0.2">
      <c r="A3138" s="2" t="s">
        <v>10</v>
      </c>
      <c r="B3138" s="3" t="s">
        <v>3091</v>
      </c>
      <c r="C3138" s="4" t="s">
        <v>3061</v>
      </c>
      <c r="D3138" s="4" t="str">
        <f>VLOOKUP(B3138,'local electoral areas'!BC:BD,2,FALSE)</f>
        <v>Kinnegad</v>
      </c>
      <c r="E3138" s="4">
        <v>13067</v>
      </c>
      <c r="F3138" s="5">
        <v>257</v>
      </c>
      <c r="G3138" t="b">
        <f>COUNTIF(B:B,B3138)&gt;1</f>
        <v>0</v>
      </c>
      <c r="I3138" t="b">
        <f>COUNTIF(E:E,E3138)&gt;1</f>
        <v>0</v>
      </c>
    </row>
    <row r="3139" spans="1:9" x14ac:dyDescent="0.2">
      <c r="A3139" s="2" t="s">
        <v>10</v>
      </c>
      <c r="B3139" s="3" t="s">
        <v>3092</v>
      </c>
      <c r="C3139" s="4" t="s">
        <v>3061</v>
      </c>
      <c r="D3139" s="4" t="str">
        <f>VLOOKUP(B3139,'local electoral areas'!BC:BD,2,FALSE)</f>
        <v>Athlone</v>
      </c>
      <c r="E3139" s="4">
        <v>13020</v>
      </c>
      <c r="F3139" s="5">
        <v>261</v>
      </c>
      <c r="G3139" t="b">
        <f>COUNTIF(B:B,B3139)&gt;1</f>
        <v>0</v>
      </c>
      <c r="I3139" t="b">
        <f>COUNTIF(E:E,E3139)&gt;1</f>
        <v>0</v>
      </c>
    </row>
    <row r="3140" spans="1:9" x14ac:dyDescent="0.2">
      <c r="A3140" s="2" t="s">
        <v>10</v>
      </c>
      <c r="B3140" s="3" t="s">
        <v>3093</v>
      </c>
      <c r="C3140" s="4" t="s">
        <v>3061</v>
      </c>
      <c r="D3140" s="4" t="str">
        <f>VLOOKUP(B3140,'local electoral areas'!BC:BD,2,FALSE)</f>
        <v>Moate</v>
      </c>
      <c r="E3140" s="4">
        <v>13021</v>
      </c>
      <c r="F3140" s="5">
        <v>253</v>
      </c>
      <c r="G3140" t="b">
        <f>COUNTIF(B:B,B3140)&gt;1</f>
        <v>0</v>
      </c>
      <c r="I3140" t="b">
        <f>COUNTIF(E:E,E3140)&gt;1</f>
        <v>0</v>
      </c>
    </row>
    <row r="3141" spans="1:9" x14ac:dyDescent="0.2">
      <c r="A3141" s="2" t="s">
        <v>10</v>
      </c>
      <c r="B3141" s="3" t="s">
        <v>2214</v>
      </c>
      <c r="C3141" s="4" t="s">
        <v>3061</v>
      </c>
      <c r="D3141" s="4" t="str">
        <f>VLOOKUP(B3141,'local electoral areas'!BC:BD,2,FALSE)</f>
        <v>Moate</v>
      </c>
      <c r="E3141" s="4">
        <v>13068</v>
      </c>
      <c r="F3141" s="5">
        <v>279</v>
      </c>
      <c r="G3141" t="b">
        <f>COUNTIF(B:B,B3141)&gt;1</f>
        <v>1</v>
      </c>
      <c r="I3141" t="b">
        <f>COUNTIF(E:E,E3141)&gt;1</f>
        <v>0</v>
      </c>
    </row>
    <row r="3142" spans="1:9" x14ac:dyDescent="0.2">
      <c r="A3142" s="2" t="s">
        <v>10</v>
      </c>
      <c r="B3142" s="3" t="s">
        <v>3094</v>
      </c>
      <c r="C3142" s="4" t="s">
        <v>3061</v>
      </c>
      <c r="D3142" s="4" t="str">
        <f>VLOOKUP(B3142,'local electoral areas'!BC:BD,2,FALSE)</f>
        <v>Moate</v>
      </c>
      <c r="E3142" s="4">
        <v>13069</v>
      </c>
      <c r="F3142" s="5">
        <v>213</v>
      </c>
      <c r="G3142" t="b">
        <f>COUNTIF(B:B,B3142)&gt;1</f>
        <v>0</v>
      </c>
      <c r="I3142" t="b">
        <f>COUNTIF(E:E,E3142)&gt;1</f>
        <v>0</v>
      </c>
    </row>
    <row r="3143" spans="1:9" x14ac:dyDescent="0.2">
      <c r="A3143" s="2" t="s">
        <v>10</v>
      </c>
      <c r="B3143" s="3" t="s">
        <v>3095</v>
      </c>
      <c r="C3143" s="4" t="s">
        <v>3061</v>
      </c>
      <c r="D3143" s="4" t="str">
        <f>VLOOKUP(B3143,'local electoral areas'!BC:BD,2,FALSE)</f>
        <v>Kinnegad</v>
      </c>
      <c r="E3143" s="4">
        <v>13070</v>
      </c>
      <c r="F3143" s="5">
        <v>431</v>
      </c>
      <c r="G3143" t="b">
        <f>COUNTIF(B:B,B3143)&gt;1</f>
        <v>0</v>
      </c>
      <c r="I3143" t="b">
        <f>COUNTIF(E:E,E3143)&gt;1</f>
        <v>0</v>
      </c>
    </row>
    <row r="3144" spans="1:9" x14ac:dyDescent="0.2">
      <c r="A3144" s="2" t="s">
        <v>10</v>
      </c>
      <c r="B3144" s="3" t="s">
        <v>3096</v>
      </c>
      <c r="C3144" s="4" t="s">
        <v>3061</v>
      </c>
      <c r="D3144" s="4" t="str">
        <f>VLOOKUP(B3144,'local electoral areas'!BC:BD,2,FALSE)</f>
        <v>Kinnegad</v>
      </c>
      <c r="E3144" s="4">
        <v>13042</v>
      </c>
      <c r="F3144" s="5">
        <v>290</v>
      </c>
      <c r="G3144" t="b">
        <f>COUNTIF(B:B,B3144)&gt;1</f>
        <v>0</v>
      </c>
      <c r="I3144" t="b">
        <f>COUNTIF(E:E,E3144)&gt;1</f>
        <v>0</v>
      </c>
    </row>
    <row r="3145" spans="1:9" x14ac:dyDescent="0.2">
      <c r="A3145" s="2" t="s">
        <v>10</v>
      </c>
      <c r="B3145" s="3" t="s">
        <v>3097</v>
      </c>
      <c r="C3145" s="4" t="s">
        <v>3061</v>
      </c>
      <c r="D3145" s="4" t="str">
        <f>VLOOKUP(B3145,'local electoral areas'!BC:BD,2,FALSE)</f>
        <v>Kinnegad</v>
      </c>
      <c r="E3145" s="4">
        <v>13029</v>
      </c>
      <c r="F3145" s="5">
        <v>246</v>
      </c>
      <c r="G3145" t="b">
        <f>COUNTIF(B:B,B3145)&gt;1</f>
        <v>0</v>
      </c>
      <c r="I3145" t="b">
        <f>COUNTIF(E:E,E3145)&gt;1</f>
        <v>0</v>
      </c>
    </row>
    <row r="3146" spans="1:9" x14ac:dyDescent="0.2">
      <c r="A3146" s="2" t="s">
        <v>10</v>
      </c>
      <c r="B3146" s="3" t="s">
        <v>3098</v>
      </c>
      <c r="C3146" s="4" t="s">
        <v>3061</v>
      </c>
      <c r="D3146" s="4" t="str">
        <f>VLOOKUP(B3146,'local electoral areas'!BC:BD,2,FALSE)</f>
        <v>Kinnegad</v>
      </c>
      <c r="E3146" s="4">
        <v>13043</v>
      </c>
      <c r="F3146" s="5">
        <v>435</v>
      </c>
      <c r="G3146" t="b">
        <f>COUNTIF(B:B,B3146)&gt;1</f>
        <v>0</v>
      </c>
      <c r="I3146" t="b">
        <f>COUNTIF(E:E,E3146)&gt;1</f>
        <v>0</v>
      </c>
    </row>
    <row r="3147" spans="1:9" x14ac:dyDescent="0.2">
      <c r="A3147" s="2" t="s">
        <v>10</v>
      </c>
      <c r="B3147" s="3" t="s">
        <v>3099</v>
      </c>
      <c r="C3147" s="4" t="s">
        <v>3061</v>
      </c>
      <c r="D3147" s="4" t="str">
        <f>VLOOKUP(B3147,'local electoral areas'!BC:BD,2,FALSE)</f>
        <v>Kinnegad</v>
      </c>
      <c r="E3147" s="4">
        <v>13044</v>
      </c>
      <c r="F3147" s="5">
        <v>399</v>
      </c>
      <c r="G3147" t="b">
        <f>COUNTIF(B:B,B3147)&gt;1</f>
        <v>0</v>
      </c>
      <c r="I3147" t="b">
        <f>COUNTIF(E:E,E3147)&gt;1</f>
        <v>0</v>
      </c>
    </row>
    <row r="3148" spans="1:9" x14ac:dyDescent="0.2">
      <c r="A3148" s="2" t="s">
        <v>10</v>
      </c>
      <c r="B3148" s="3" t="s">
        <v>3100</v>
      </c>
      <c r="C3148" s="4" t="s">
        <v>3061</v>
      </c>
      <c r="D3148" s="4" t="str">
        <f>VLOOKUP(B3148,'local electoral areas'!BC:BD,2,FALSE)</f>
        <v>Kinnegad</v>
      </c>
      <c r="E3148" s="4">
        <v>13071</v>
      </c>
      <c r="F3148" s="5">
        <v>434</v>
      </c>
      <c r="G3148" t="b">
        <f>COUNTIF(B:B,B3148)&gt;1</f>
        <v>0</v>
      </c>
      <c r="I3148" t="b">
        <f>COUNTIF(E:E,E3148)&gt;1</f>
        <v>0</v>
      </c>
    </row>
    <row r="3149" spans="1:9" x14ac:dyDescent="0.2">
      <c r="A3149" s="2" t="s">
        <v>10</v>
      </c>
      <c r="B3149" s="3" t="s">
        <v>3101</v>
      </c>
      <c r="C3149" s="4" t="s">
        <v>3061</v>
      </c>
      <c r="D3149" s="4" t="str">
        <f>VLOOKUP(B3149,'local electoral areas'!BC:BD,2,FALSE)</f>
        <v>Athlone</v>
      </c>
      <c r="E3149" s="4">
        <v>13009</v>
      </c>
      <c r="F3149" s="5">
        <v>911</v>
      </c>
      <c r="G3149" t="b">
        <f>COUNTIF(B:B,B3149)&gt;1</f>
        <v>0</v>
      </c>
      <c r="I3149" t="b">
        <f>COUNTIF(E:E,E3149)&gt;1</f>
        <v>0</v>
      </c>
    </row>
    <row r="3150" spans="1:9" x14ac:dyDescent="0.2">
      <c r="A3150" s="2" t="s">
        <v>10</v>
      </c>
      <c r="B3150" s="3" t="s">
        <v>3102</v>
      </c>
      <c r="C3150" s="4" t="s">
        <v>3061</v>
      </c>
      <c r="D3150" s="4" t="str">
        <f>VLOOKUP(B3150,'local electoral areas'!BC:BD,2,FALSE)</f>
        <v>Moate</v>
      </c>
      <c r="E3150" s="4">
        <v>13072</v>
      </c>
      <c r="F3150" s="5">
        <v>175</v>
      </c>
      <c r="G3150" t="b">
        <f>COUNTIF(B:B,B3150)&gt;1</f>
        <v>0</v>
      </c>
      <c r="I3150" t="b">
        <f>COUNTIF(E:E,E3150)&gt;1</f>
        <v>0</v>
      </c>
    </row>
    <row r="3151" spans="1:9" x14ac:dyDescent="0.2">
      <c r="A3151" s="2" t="s">
        <v>10</v>
      </c>
      <c r="B3151" s="3" t="s">
        <v>3103</v>
      </c>
      <c r="C3151" s="4" t="s">
        <v>3061</v>
      </c>
      <c r="D3151" s="4" t="str">
        <f>VLOOKUP(B3151,'local electoral areas'!BC:BD,2,FALSE)</f>
        <v>Kinnegad</v>
      </c>
      <c r="E3151" s="4">
        <v>13030</v>
      </c>
      <c r="F3151" s="5">
        <v>182</v>
      </c>
      <c r="G3151" t="b">
        <f>COUNTIF(B:B,B3151)&gt;1</f>
        <v>0</v>
      </c>
      <c r="I3151" t="b">
        <f>COUNTIF(E:E,E3151)&gt;1</f>
        <v>0</v>
      </c>
    </row>
    <row r="3152" spans="1:9" x14ac:dyDescent="0.2">
      <c r="A3152" s="2" t="s">
        <v>10</v>
      </c>
      <c r="B3152" s="3" t="s">
        <v>3104</v>
      </c>
      <c r="C3152" s="4" t="s">
        <v>3061</v>
      </c>
      <c r="D3152" s="4" t="str">
        <f>VLOOKUP(B3152,'local electoral areas'!BC:BD,2,FALSE)</f>
        <v>Moate</v>
      </c>
      <c r="E3152" s="4">
        <v>13073</v>
      </c>
      <c r="F3152" s="5">
        <v>283</v>
      </c>
      <c r="G3152" t="b">
        <f>COUNTIF(B:B,B3152)&gt;1</f>
        <v>0</v>
      </c>
      <c r="I3152" t="b">
        <f>COUNTIF(E:E,E3152)&gt;1</f>
        <v>0</v>
      </c>
    </row>
    <row r="3153" spans="1:9" x14ac:dyDescent="0.2">
      <c r="A3153" s="2" t="s">
        <v>10</v>
      </c>
      <c r="B3153" s="3" t="s">
        <v>3105</v>
      </c>
      <c r="C3153" s="4" t="s">
        <v>3061</v>
      </c>
      <c r="D3153" s="4" t="str">
        <f>VLOOKUP(B3153,'local electoral areas'!BC:BD,2,FALSE)</f>
        <v>Kinnegad</v>
      </c>
      <c r="E3153" s="4">
        <v>13074</v>
      </c>
      <c r="F3153" s="5">
        <v>596</v>
      </c>
      <c r="G3153" t="b">
        <f>COUNTIF(B:B,B3153)&gt;1</f>
        <v>0</v>
      </c>
      <c r="I3153" t="b">
        <f>COUNTIF(E:E,E3153)&gt;1</f>
        <v>0</v>
      </c>
    </row>
    <row r="3154" spans="1:9" x14ac:dyDescent="0.2">
      <c r="A3154" s="2" t="s">
        <v>10</v>
      </c>
      <c r="B3154" s="3" t="s">
        <v>3106</v>
      </c>
      <c r="C3154" s="4" t="s">
        <v>3061</v>
      </c>
      <c r="D3154" s="4" t="str">
        <f>VLOOKUP(B3154,'local electoral areas'!BC:BD,2,FALSE)</f>
        <v>Mullingar</v>
      </c>
      <c r="E3154" s="4">
        <v>13075</v>
      </c>
      <c r="F3154" s="5">
        <v>760</v>
      </c>
      <c r="G3154" t="b">
        <f>COUNTIF(B:B,B3154)&gt;1</f>
        <v>0</v>
      </c>
      <c r="I3154" t="b">
        <f>COUNTIF(E:E,E3154)&gt;1</f>
        <v>0</v>
      </c>
    </row>
    <row r="3155" spans="1:9" x14ac:dyDescent="0.2">
      <c r="A3155" s="2" t="s">
        <v>10</v>
      </c>
      <c r="B3155" s="3" t="s">
        <v>3107</v>
      </c>
      <c r="C3155" s="4" t="s">
        <v>3061</v>
      </c>
      <c r="D3155" s="4" t="str">
        <f>VLOOKUP(B3155,'local electoral areas'!BC:BD,2,FALSE)</f>
        <v>Kinnegad</v>
      </c>
      <c r="E3155" s="4">
        <v>13045</v>
      </c>
      <c r="F3155" s="5">
        <v>277</v>
      </c>
      <c r="G3155" t="b">
        <f>COUNTIF(B:B,B3155)&gt;1</f>
        <v>0</v>
      </c>
      <c r="I3155" t="b">
        <f>COUNTIF(E:E,E3155)&gt;1</f>
        <v>0</v>
      </c>
    </row>
    <row r="3156" spans="1:9" x14ac:dyDescent="0.2">
      <c r="A3156" s="2" t="s">
        <v>10</v>
      </c>
      <c r="B3156" s="3" t="s">
        <v>3108</v>
      </c>
      <c r="C3156" s="4" t="s">
        <v>3061</v>
      </c>
      <c r="D3156" s="4" t="str">
        <f>VLOOKUP(B3156,'local electoral areas'!BC:BD,2,FALSE)</f>
        <v>Mullingar</v>
      </c>
      <c r="E3156" s="4">
        <v>13076</v>
      </c>
      <c r="F3156" s="5">
        <v>568</v>
      </c>
      <c r="G3156" t="b">
        <f>COUNTIF(B:B,B3156)&gt;1</f>
        <v>0</v>
      </c>
      <c r="I3156" t="b">
        <f>COUNTIF(E:E,E3156)&gt;1</f>
        <v>0</v>
      </c>
    </row>
    <row r="3157" spans="1:9" x14ac:dyDescent="0.2">
      <c r="A3157" s="2" t="s">
        <v>10</v>
      </c>
      <c r="B3157" s="3" t="s">
        <v>3109</v>
      </c>
      <c r="C3157" s="4" t="s">
        <v>3061</v>
      </c>
      <c r="D3157" s="4" t="str">
        <f>VLOOKUP(B3157,'local electoral areas'!BC:BD,2,FALSE)</f>
        <v>Kinnegad</v>
      </c>
      <c r="E3157" s="4">
        <v>13077</v>
      </c>
      <c r="F3157" s="5">
        <v>452</v>
      </c>
      <c r="G3157" t="b">
        <f>COUNTIF(B:B,B3157)&gt;1</f>
        <v>0</v>
      </c>
      <c r="I3157" t="b">
        <f>COUNTIF(E:E,E3157)&gt;1</f>
        <v>0</v>
      </c>
    </row>
    <row r="3158" spans="1:9" x14ac:dyDescent="0.2">
      <c r="A3158" s="2" t="s">
        <v>10</v>
      </c>
      <c r="B3158" s="3" t="s">
        <v>1814</v>
      </c>
      <c r="C3158" s="4" t="s">
        <v>3061</v>
      </c>
      <c r="D3158" s="4" t="str">
        <f>VLOOKUP(B3158,'local electoral areas'!BC:BD,2,FALSE)</f>
        <v>Moate</v>
      </c>
      <c r="E3158" s="4">
        <v>13078</v>
      </c>
      <c r="F3158" s="5">
        <v>175</v>
      </c>
      <c r="G3158" t="b">
        <f>COUNTIF(B:B,B3158)&gt;1</f>
        <v>1</v>
      </c>
      <c r="I3158" t="b">
        <f>COUNTIF(E:E,E3158)&gt;1</f>
        <v>0</v>
      </c>
    </row>
    <row r="3159" spans="1:9" x14ac:dyDescent="0.2">
      <c r="A3159" s="2" t="s">
        <v>10</v>
      </c>
      <c r="B3159" s="3" t="s">
        <v>3110</v>
      </c>
      <c r="C3159" s="4" t="s">
        <v>3061</v>
      </c>
      <c r="D3159" s="4" t="str">
        <f>VLOOKUP(B3159,'local electoral areas'!BC:BD,2,FALSE)</f>
        <v>Moate</v>
      </c>
      <c r="E3159" s="4">
        <v>13079</v>
      </c>
      <c r="F3159" s="5">
        <v>1933</v>
      </c>
      <c r="G3159" t="b">
        <f>COUNTIF(B:B,B3159)&gt;1</f>
        <v>0</v>
      </c>
      <c r="I3159" t="b">
        <f>COUNTIF(E:E,E3159)&gt;1</f>
        <v>0</v>
      </c>
    </row>
    <row r="3160" spans="1:9" x14ac:dyDescent="0.2">
      <c r="A3160" s="2" t="s">
        <v>10</v>
      </c>
      <c r="B3160" s="3" t="s">
        <v>3111</v>
      </c>
      <c r="C3160" s="4" t="s">
        <v>3061</v>
      </c>
      <c r="D3160" s="4" t="str">
        <f>VLOOKUP(B3160,'local electoral areas'!BC:BD,2,FALSE)</f>
        <v>Moate</v>
      </c>
      <c r="E3160" s="4">
        <v>13080</v>
      </c>
      <c r="F3160" s="5">
        <v>622</v>
      </c>
      <c r="G3160" t="b">
        <f>COUNTIF(B:B,B3160)&gt;1</f>
        <v>0</v>
      </c>
      <c r="I3160" t="b">
        <f>COUNTIF(E:E,E3160)&gt;1</f>
        <v>0</v>
      </c>
    </row>
    <row r="3161" spans="1:9" x14ac:dyDescent="0.2">
      <c r="A3161" s="2" t="s">
        <v>10</v>
      </c>
      <c r="B3161" s="3" t="s">
        <v>3112</v>
      </c>
      <c r="C3161" s="4" t="s">
        <v>3061</v>
      </c>
      <c r="D3161" s="4" t="str">
        <f>VLOOKUP(B3161,'local electoral areas'!BC:BD,2,FALSE)</f>
        <v>Kinnegad</v>
      </c>
      <c r="E3161" s="4">
        <v>13046</v>
      </c>
      <c r="F3161" s="5">
        <v>218</v>
      </c>
      <c r="G3161" t="b">
        <f>COUNTIF(B:B,B3161)&gt;1</f>
        <v>0</v>
      </c>
      <c r="I3161" t="b">
        <f>COUNTIF(E:E,E3161)&gt;1</f>
        <v>0</v>
      </c>
    </row>
    <row r="3162" spans="1:9" x14ac:dyDescent="0.2">
      <c r="A3162" s="2" t="s">
        <v>10</v>
      </c>
      <c r="B3162" s="3" t="s">
        <v>2579</v>
      </c>
      <c r="C3162" s="4" t="s">
        <v>3061</v>
      </c>
      <c r="D3162" s="4" t="str">
        <f>VLOOKUP(B3162,'local electoral areas'!BC:BD,2,FALSE)</f>
        <v>Moate</v>
      </c>
      <c r="E3162" s="4">
        <v>13010</v>
      </c>
      <c r="F3162" s="5">
        <v>398</v>
      </c>
      <c r="G3162" t="b">
        <f>COUNTIF(B:B,B3162)&gt;1</f>
        <v>1</v>
      </c>
      <c r="I3162" t="b">
        <f>COUNTIF(E:E,E3162)&gt;1</f>
        <v>0</v>
      </c>
    </row>
    <row r="3163" spans="1:9" x14ac:dyDescent="0.2">
      <c r="A3163" s="2" t="s">
        <v>10</v>
      </c>
      <c r="B3163" s="3" t="s">
        <v>3113</v>
      </c>
      <c r="C3163" s="4" t="s">
        <v>3061</v>
      </c>
      <c r="D3163" s="4" t="str">
        <f>VLOOKUP(B3163,'local electoral areas'!BC:BD,2,FALSE)</f>
        <v>Moate</v>
      </c>
      <c r="E3163" s="4">
        <v>13081</v>
      </c>
      <c r="F3163" s="5">
        <v>377</v>
      </c>
      <c r="G3163" t="b">
        <f>COUNTIF(B:B,B3163)&gt;1</f>
        <v>0</v>
      </c>
      <c r="I3163" t="b">
        <f>COUNTIF(E:E,E3163)&gt;1</f>
        <v>0</v>
      </c>
    </row>
    <row r="3164" spans="1:9" x14ac:dyDescent="0.2">
      <c r="A3164" s="2" t="s">
        <v>10</v>
      </c>
      <c r="B3164" s="3" t="s">
        <v>3114</v>
      </c>
      <c r="C3164" s="4" t="s">
        <v>3061</v>
      </c>
      <c r="D3164" s="4" t="str">
        <f>VLOOKUP(B3164,'local electoral areas'!BC:BD,2,FALSE)</f>
        <v>Athlone</v>
      </c>
      <c r="E3164" s="4">
        <v>13011</v>
      </c>
      <c r="F3164" s="5">
        <v>480</v>
      </c>
      <c r="G3164" t="b">
        <f>COUNTIF(B:B,B3164)&gt;1</f>
        <v>1</v>
      </c>
      <c r="I3164" t="b">
        <f>COUNTIF(E:E,E3164)&gt;1</f>
        <v>0</v>
      </c>
    </row>
    <row r="3165" spans="1:9" x14ac:dyDescent="0.2">
      <c r="A3165" s="2" t="s">
        <v>10</v>
      </c>
      <c r="B3165" s="3" t="s">
        <v>3115</v>
      </c>
      <c r="C3165" s="4" t="s">
        <v>3061</v>
      </c>
      <c r="D3165" s="4" t="str">
        <f>VLOOKUP(B3165,'local electoral areas'!BC:BD,2,FALSE)</f>
        <v>Kinnegad</v>
      </c>
      <c r="E3165" s="4">
        <v>13047</v>
      </c>
      <c r="F3165" s="5">
        <v>1146</v>
      </c>
      <c r="G3165" t="b">
        <f>COUNTIF(B:B,B3165)&gt;1</f>
        <v>0</v>
      </c>
      <c r="I3165" t="b">
        <f>COUNTIF(E:E,E3165)&gt;1</f>
        <v>0</v>
      </c>
    </row>
    <row r="3166" spans="1:9" x14ac:dyDescent="0.2">
      <c r="A3166" s="2" t="s">
        <v>10</v>
      </c>
      <c r="B3166" s="3" t="s">
        <v>3116</v>
      </c>
      <c r="C3166" s="4" t="s">
        <v>3061</v>
      </c>
      <c r="D3166" s="4" t="str">
        <f>VLOOKUP(B3166,'local electoral areas'!BC:BD,2,FALSE)</f>
        <v>Kinnegad</v>
      </c>
      <c r="E3166" s="4">
        <v>13082</v>
      </c>
      <c r="F3166" s="5">
        <v>2009</v>
      </c>
      <c r="G3166" t="b">
        <f>COUNTIF(B:B,B3166)&gt;1</f>
        <v>0</v>
      </c>
      <c r="I3166" t="b">
        <f>COUNTIF(E:E,E3166)&gt;1</f>
        <v>0</v>
      </c>
    </row>
    <row r="3167" spans="1:9" x14ac:dyDescent="0.2">
      <c r="A3167" s="2" t="s">
        <v>10</v>
      </c>
      <c r="B3167" s="3" t="s">
        <v>3117</v>
      </c>
      <c r="C3167" s="4" t="s">
        <v>3061</v>
      </c>
      <c r="D3167" s="4" t="str">
        <f>VLOOKUP(B3167,'local electoral areas'!BC:BD,2,FALSE)</f>
        <v>Kinnegad</v>
      </c>
      <c r="E3167" s="4">
        <v>13048</v>
      </c>
      <c r="F3167" s="5">
        <v>492</v>
      </c>
      <c r="G3167" t="b">
        <f>COUNTIF(B:B,B3167)&gt;1</f>
        <v>0</v>
      </c>
      <c r="I3167" t="b">
        <f>COUNTIF(E:E,E3167)&gt;1</f>
        <v>0</v>
      </c>
    </row>
    <row r="3168" spans="1:9" x14ac:dyDescent="0.2">
      <c r="A3168" s="2" t="s">
        <v>10</v>
      </c>
      <c r="B3168" s="3" t="s">
        <v>703</v>
      </c>
      <c r="C3168" s="4" t="s">
        <v>3061</v>
      </c>
      <c r="D3168" s="4" t="str">
        <f>VLOOKUP(B3168,'local electoral areas'!BC:BD,2,FALSE)</f>
        <v>Kinnegad</v>
      </c>
      <c r="E3168" s="4">
        <v>13049</v>
      </c>
      <c r="F3168" s="5">
        <v>247</v>
      </c>
      <c r="G3168" t="b">
        <f>COUNTIF(B:B,B3168)&gt;1</f>
        <v>1</v>
      </c>
      <c r="I3168" t="b">
        <f>COUNTIF(E:E,E3168)&gt;1</f>
        <v>0</v>
      </c>
    </row>
    <row r="3169" spans="1:9" x14ac:dyDescent="0.2">
      <c r="A3169" s="2" t="s">
        <v>10</v>
      </c>
      <c r="B3169" s="3" t="s">
        <v>3118</v>
      </c>
      <c r="C3169" s="4" t="s">
        <v>3061</v>
      </c>
      <c r="D3169" s="4" t="str">
        <f>VLOOKUP(B3169,'local electoral areas'!BC:BD,2,FALSE)</f>
        <v>Kinnegad</v>
      </c>
      <c r="E3169" s="4">
        <v>13083</v>
      </c>
      <c r="F3169" s="5">
        <v>3237</v>
      </c>
      <c r="G3169" t="b">
        <f>COUNTIF(B:B,B3169)&gt;1</f>
        <v>0</v>
      </c>
      <c r="I3169" t="b">
        <f>COUNTIF(E:E,E3169)&gt;1</f>
        <v>0</v>
      </c>
    </row>
    <row r="3170" spans="1:9" x14ac:dyDescent="0.2">
      <c r="A3170" s="2" t="s">
        <v>10</v>
      </c>
      <c r="B3170" s="3" t="s">
        <v>397</v>
      </c>
      <c r="C3170" s="4" t="s">
        <v>3061</v>
      </c>
      <c r="D3170" s="4" t="str">
        <f>VLOOKUP(B3170,'local electoral areas'!BC:BD,2,FALSE)</f>
        <v>Kinnegad</v>
      </c>
      <c r="E3170" s="4">
        <v>13050</v>
      </c>
      <c r="F3170" s="5">
        <v>1470</v>
      </c>
      <c r="G3170" t="b">
        <f>COUNTIF(B:B,B3170)&gt;1</f>
        <v>1</v>
      </c>
      <c r="I3170" t="b">
        <f>COUNTIF(E:E,E3170)&gt;1</f>
        <v>0</v>
      </c>
    </row>
    <row r="3171" spans="1:9" x14ac:dyDescent="0.2">
      <c r="A3171" s="2" t="s">
        <v>10</v>
      </c>
      <c r="B3171" s="3" t="s">
        <v>3119</v>
      </c>
      <c r="C3171" s="4" t="s">
        <v>3061</v>
      </c>
      <c r="D3171" s="4" t="str">
        <f>VLOOKUP(B3171,'local electoral areas'!BC:BD,2,FALSE)</f>
        <v>Kinnegad</v>
      </c>
      <c r="E3171" s="4">
        <v>13031</v>
      </c>
      <c r="F3171" s="5">
        <v>132</v>
      </c>
      <c r="G3171" t="b">
        <f>COUNTIF(B:B,B3171)&gt;1</f>
        <v>0</v>
      </c>
      <c r="I3171" t="b">
        <f>COUNTIF(E:E,E3171)&gt;1</f>
        <v>0</v>
      </c>
    </row>
    <row r="3172" spans="1:9" x14ac:dyDescent="0.2">
      <c r="A3172" s="2" t="s">
        <v>10</v>
      </c>
      <c r="B3172" s="3" t="s">
        <v>2585</v>
      </c>
      <c r="C3172" s="4" t="s">
        <v>3061</v>
      </c>
      <c r="D3172" s="4" t="str">
        <f>VLOOKUP(B3172,'local electoral areas'!BC:BD,2,FALSE)</f>
        <v>Mullingar</v>
      </c>
      <c r="E3172" s="4">
        <v>13084</v>
      </c>
      <c r="F3172" s="5">
        <v>619</v>
      </c>
      <c r="G3172" t="b">
        <f>COUNTIF(B:B,B3172)&gt;1</f>
        <v>1</v>
      </c>
      <c r="I3172" t="b">
        <f>COUNTIF(E:E,E3172)&gt;1</f>
        <v>0</v>
      </c>
    </row>
    <row r="3173" spans="1:9" x14ac:dyDescent="0.2">
      <c r="A3173" s="2" t="s">
        <v>10</v>
      </c>
      <c r="B3173" s="3" t="s">
        <v>3120</v>
      </c>
      <c r="C3173" s="4" t="s">
        <v>3061</v>
      </c>
      <c r="D3173" s="4" t="str">
        <f>VLOOKUP(B3173,'local electoral areas'!BC:BD,2,FALSE)</f>
        <v>Moate</v>
      </c>
      <c r="E3173" s="4">
        <v>13086</v>
      </c>
      <c r="F3173" s="5">
        <v>220</v>
      </c>
      <c r="G3173" t="b">
        <f>COUNTIF(B:B,B3173)&gt;1</f>
        <v>0</v>
      </c>
      <c r="I3173" t="b">
        <f>COUNTIF(E:E,E3173)&gt;1</f>
        <v>0</v>
      </c>
    </row>
    <row r="3174" spans="1:9" x14ac:dyDescent="0.2">
      <c r="A3174" s="2" t="s">
        <v>10</v>
      </c>
      <c r="B3174" s="3" t="s">
        <v>3121</v>
      </c>
      <c r="C3174" s="4" t="s">
        <v>3061</v>
      </c>
      <c r="D3174" s="4" t="str">
        <f>VLOOKUP(B3174,'local electoral areas'!BC:BD,2,FALSE)</f>
        <v>Moate</v>
      </c>
      <c r="E3174" s="4">
        <v>13087</v>
      </c>
      <c r="F3174" s="5">
        <v>389</v>
      </c>
      <c r="G3174" t="b">
        <f>COUNTIF(B:B,B3174)&gt;1</f>
        <v>0</v>
      </c>
      <c r="I3174" t="b">
        <f>COUNTIF(E:E,E3174)&gt;1</f>
        <v>0</v>
      </c>
    </row>
    <row r="3175" spans="1:9" x14ac:dyDescent="0.2">
      <c r="A3175" s="2" t="s">
        <v>10</v>
      </c>
      <c r="B3175" s="3" t="s">
        <v>282</v>
      </c>
      <c r="C3175" s="4" t="s">
        <v>3061</v>
      </c>
      <c r="D3175" s="4" t="str">
        <f>VLOOKUP(B3175,'local electoral areas'!BC:BD,2,FALSE)</f>
        <v>Kinnegad</v>
      </c>
      <c r="E3175" s="4">
        <v>13088</v>
      </c>
      <c r="F3175" s="5">
        <v>315</v>
      </c>
      <c r="G3175" t="b">
        <f>COUNTIF(B:B,B3175)&gt;1</f>
        <v>1</v>
      </c>
      <c r="I3175" t="b">
        <f>COUNTIF(E:E,E3175)&gt;1</f>
        <v>0</v>
      </c>
    </row>
    <row r="3176" spans="1:9" x14ac:dyDescent="0.2">
      <c r="A3176" s="2" t="s">
        <v>10</v>
      </c>
      <c r="B3176" s="3" t="s">
        <v>3122</v>
      </c>
      <c r="C3176" s="4" t="s">
        <v>3061</v>
      </c>
      <c r="D3176" s="4" t="str">
        <f>VLOOKUP(B3176,'local electoral areas'!BC:BD,2,FALSE)</f>
        <v>Moate</v>
      </c>
      <c r="E3176" s="4">
        <v>13012</v>
      </c>
      <c r="F3176" s="5">
        <v>3526</v>
      </c>
      <c r="G3176" t="b">
        <f>COUNTIF(B:B,B3176)&gt;1</f>
        <v>0</v>
      </c>
      <c r="I3176" t="b">
        <f>COUNTIF(E:E,E3176)&gt;1</f>
        <v>0</v>
      </c>
    </row>
    <row r="3177" spans="1:9" x14ac:dyDescent="0.2">
      <c r="A3177" s="2" t="s">
        <v>10</v>
      </c>
      <c r="B3177" s="3" t="s">
        <v>3123</v>
      </c>
      <c r="C3177" s="4" t="s">
        <v>3061</v>
      </c>
      <c r="D3177" s="4" t="str">
        <f>VLOOKUP(B3177,'local electoral areas'!BC:BD,2,FALSE)</f>
        <v>Moate</v>
      </c>
      <c r="E3177" s="4">
        <v>13013</v>
      </c>
      <c r="F3177" s="5">
        <v>736</v>
      </c>
      <c r="G3177" t="b">
        <f>COUNTIF(B:B,B3177)&gt;1</f>
        <v>0</v>
      </c>
      <c r="I3177" t="b">
        <f>COUNTIF(E:E,E3177)&gt;1</f>
        <v>0</v>
      </c>
    </row>
    <row r="3178" spans="1:9" x14ac:dyDescent="0.2">
      <c r="A3178" s="2" t="s">
        <v>10</v>
      </c>
      <c r="B3178" s="3" t="s">
        <v>3124</v>
      </c>
      <c r="C3178" s="4" t="s">
        <v>3061</v>
      </c>
      <c r="D3178" s="4" t="str">
        <f>VLOOKUP(B3178,'local electoral areas'!BC:BD,2,FALSE)</f>
        <v>Athlone</v>
      </c>
      <c r="E3178" s="4">
        <v>13014</v>
      </c>
      <c r="F3178" s="5">
        <v>3139</v>
      </c>
      <c r="G3178" t="b">
        <f>COUNTIF(B:B,B3178)&gt;1</f>
        <v>0</v>
      </c>
      <c r="I3178" t="b">
        <f>COUNTIF(E:E,E3178)&gt;1</f>
        <v>0</v>
      </c>
    </row>
    <row r="3179" spans="1:9" x14ac:dyDescent="0.2">
      <c r="A3179" s="2" t="s">
        <v>10</v>
      </c>
      <c r="B3179" s="3" t="s">
        <v>416</v>
      </c>
      <c r="C3179" s="4" t="s">
        <v>3061</v>
      </c>
      <c r="D3179" s="4" t="str">
        <f>VLOOKUP(B3179,'local electoral areas'!BC:BD,2,FALSE)</f>
        <v>Athlone</v>
      </c>
      <c r="E3179" s="4">
        <v>13015</v>
      </c>
      <c r="F3179" s="5">
        <v>189</v>
      </c>
      <c r="G3179" t="b">
        <f>COUNTIF(B:B,B3179)&gt;1</f>
        <v>1</v>
      </c>
      <c r="I3179" t="b">
        <f>COUNTIF(E:E,E3179)&gt;1</f>
        <v>0</v>
      </c>
    </row>
    <row r="3180" spans="1:9" x14ac:dyDescent="0.2">
      <c r="A3180" s="2" t="s">
        <v>10</v>
      </c>
      <c r="B3180" s="3" t="s">
        <v>3125</v>
      </c>
      <c r="C3180" s="4" t="s">
        <v>3061</v>
      </c>
      <c r="D3180" s="4" t="str">
        <f>VLOOKUP(B3180,'local electoral areas'!BC:BD,2,FALSE)</f>
        <v>Mullingar</v>
      </c>
      <c r="E3180" s="4">
        <v>13090</v>
      </c>
      <c r="F3180" s="5">
        <v>5798</v>
      </c>
      <c r="G3180" t="b">
        <f>COUNTIF(B:B,B3180)&gt;1</f>
        <v>0</v>
      </c>
      <c r="I3180" t="b">
        <f>COUNTIF(E:E,E3180)&gt;1</f>
        <v>0</v>
      </c>
    </row>
    <row r="3181" spans="1:9" x14ac:dyDescent="0.2">
      <c r="A3181" s="2" t="s">
        <v>10</v>
      </c>
      <c r="B3181" s="3" t="s">
        <v>3126</v>
      </c>
      <c r="C3181" s="4" t="s">
        <v>3061</v>
      </c>
      <c r="D3181" s="4" t="str">
        <f>VLOOKUP(B3181,'local electoral areas'!BC:BD,2,FALSE)</f>
        <v>Mullingar</v>
      </c>
      <c r="E3181" s="4">
        <v>13089</v>
      </c>
      <c r="F3181" s="5">
        <v>11544</v>
      </c>
      <c r="G3181" t="b">
        <f>COUNTIF(B:B,B3181)&gt;1</f>
        <v>0</v>
      </c>
      <c r="I3181" t="b">
        <f>COUNTIF(E:E,E3181)&gt;1</f>
        <v>0</v>
      </c>
    </row>
    <row r="3182" spans="1:9" x14ac:dyDescent="0.2">
      <c r="A3182" s="2" t="s">
        <v>10</v>
      </c>
      <c r="B3182" s="3" t="s">
        <v>3127</v>
      </c>
      <c r="C3182" s="4" t="s">
        <v>3061</v>
      </c>
      <c r="D3182" s="4" t="str">
        <f>VLOOKUP(B3182,'local electoral areas'!BC:BD,2,FALSE)</f>
        <v>Mullingar</v>
      </c>
      <c r="E3182" s="4">
        <v>13091</v>
      </c>
      <c r="F3182" s="5">
        <v>4934</v>
      </c>
      <c r="G3182" t="b">
        <f>COUNTIF(B:B,B3182)&gt;1</f>
        <v>0</v>
      </c>
      <c r="I3182" t="b">
        <f>COUNTIF(E:E,E3182)&gt;1</f>
        <v>0</v>
      </c>
    </row>
    <row r="3183" spans="1:9" x14ac:dyDescent="0.2">
      <c r="A3183" s="2" t="s">
        <v>10</v>
      </c>
      <c r="B3183" s="3" t="s">
        <v>3128</v>
      </c>
      <c r="C3183" s="4" t="s">
        <v>3061</v>
      </c>
      <c r="D3183" s="4" t="str">
        <f>VLOOKUP(B3183,'local electoral areas'!BC:BD,2,FALSE)</f>
        <v>Kinnegad</v>
      </c>
      <c r="E3183" s="4">
        <v>13092</v>
      </c>
      <c r="F3183" s="5">
        <v>660</v>
      </c>
      <c r="G3183" t="b">
        <f>COUNTIF(B:B,B3183)&gt;1</f>
        <v>0</v>
      </c>
      <c r="I3183" t="b">
        <f>COUNTIF(E:E,E3183)&gt;1</f>
        <v>0</v>
      </c>
    </row>
    <row r="3184" spans="1:9" x14ac:dyDescent="0.2">
      <c r="A3184" s="2" t="s">
        <v>10</v>
      </c>
      <c r="B3184" s="3" t="s">
        <v>764</v>
      </c>
      <c r="C3184" s="4" t="s">
        <v>3061</v>
      </c>
      <c r="D3184" s="4" t="str">
        <f>VLOOKUP(B3184,'local electoral areas'!BC:BD,2,FALSE)</f>
        <v>Moate</v>
      </c>
      <c r="E3184" s="4">
        <v>13093</v>
      </c>
      <c r="F3184" s="5">
        <v>266</v>
      </c>
      <c r="G3184" t="b">
        <f>COUNTIF(B:B,B3184)&gt;1</f>
        <v>1</v>
      </c>
      <c r="I3184" t="b">
        <f>COUNTIF(E:E,E3184)&gt;1</f>
        <v>0</v>
      </c>
    </row>
    <row r="3185" spans="1:9" x14ac:dyDescent="0.2">
      <c r="A3185" s="2" t="s">
        <v>10</v>
      </c>
      <c r="B3185" s="3" t="s">
        <v>3129</v>
      </c>
      <c r="C3185" s="4" t="s">
        <v>3061</v>
      </c>
      <c r="D3185" s="4" t="str">
        <f>VLOOKUP(B3185,'local electoral areas'!BC:BD,2,FALSE)</f>
        <v>Moate</v>
      </c>
      <c r="E3185" s="4">
        <v>13022</v>
      </c>
      <c r="F3185" s="5">
        <v>417</v>
      </c>
      <c r="G3185" t="b">
        <f>COUNTIF(B:B,B3185)&gt;1</f>
        <v>0</v>
      </c>
      <c r="I3185" t="b">
        <f>COUNTIF(E:E,E3185)&gt;1</f>
        <v>0</v>
      </c>
    </row>
    <row r="3186" spans="1:9" x14ac:dyDescent="0.2">
      <c r="A3186" s="2" t="s">
        <v>10</v>
      </c>
      <c r="B3186" s="3" t="s">
        <v>3130</v>
      </c>
      <c r="C3186" s="4" t="s">
        <v>3061</v>
      </c>
      <c r="D3186" s="4" t="str">
        <f>VLOOKUP(B3186,'local electoral areas'!BC:BD,2,FALSE)</f>
        <v>Mullingar</v>
      </c>
      <c r="E3186" s="4">
        <v>13094</v>
      </c>
      <c r="F3186" s="5">
        <v>486</v>
      </c>
      <c r="G3186" t="b">
        <f>COUNTIF(B:B,B3186)&gt;1</f>
        <v>0</v>
      </c>
      <c r="I3186" t="b">
        <f>COUNTIF(E:E,E3186)&gt;1</f>
        <v>0</v>
      </c>
    </row>
    <row r="3187" spans="1:9" x14ac:dyDescent="0.2">
      <c r="A3187" s="2" t="s">
        <v>10</v>
      </c>
      <c r="B3187" s="3" t="s">
        <v>3131</v>
      </c>
      <c r="C3187" s="4" t="s">
        <v>3061</v>
      </c>
      <c r="D3187" s="4" t="str">
        <f>VLOOKUP(B3187,'local electoral areas'!BC:BD,2,FALSE)</f>
        <v>Moate</v>
      </c>
      <c r="E3187" s="4">
        <v>13023</v>
      </c>
      <c r="F3187" s="5">
        <v>122</v>
      </c>
      <c r="G3187" t="b">
        <f>COUNTIF(B:B,B3187)&gt;1</f>
        <v>0</v>
      </c>
      <c r="I3187" t="b">
        <f>COUNTIF(E:E,E3187)&gt;1</f>
        <v>0</v>
      </c>
    </row>
    <row r="3188" spans="1:9" x14ac:dyDescent="0.2">
      <c r="A3188" s="2" t="s">
        <v>10</v>
      </c>
      <c r="B3188" s="3" t="s">
        <v>3132</v>
      </c>
      <c r="C3188" s="4" t="s">
        <v>3061</v>
      </c>
      <c r="D3188" s="4" t="str">
        <f>VLOOKUP(B3188,'local electoral areas'!BC:BD,2,FALSE)</f>
        <v>Moate</v>
      </c>
      <c r="E3188" s="4">
        <v>13095</v>
      </c>
      <c r="F3188" s="5">
        <v>334</v>
      </c>
      <c r="G3188" t="b">
        <f>COUNTIF(B:B,B3188)&gt;1</f>
        <v>0</v>
      </c>
      <c r="I3188" t="b">
        <f>COUNTIF(E:E,E3188)&gt;1</f>
        <v>0</v>
      </c>
    </row>
    <row r="3189" spans="1:9" x14ac:dyDescent="0.2">
      <c r="A3189" s="2" t="s">
        <v>10</v>
      </c>
      <c r="B3189" s="3" t="s">
        <v>3133</v>
      </c>
      <c r="C3189" s="4" t="s">
        <v>3061</v>
      </c>
      <c r="D3189" s="4" t="str">
        <f>VLOOKUP(B3189,'local electoral areas'!BC:BD,2,FALSE)</f>
        <v>Kinnegad</v>
      </c>
      <c r="E3189" s="4">
        <v>13096</v>
      </c>
      <c r="F3189" s="5">
        <v>516</v>
      </c>
      <c r="G3189" t="b">
        <f>COUNTIF(B:B,B3189)&gt;1</f>
        <v>0</v>
      </c>
      <c r="I3189" t="b">
        <f>COUNTIF(E:E,E3189)&gt;1</f>
        <v>0</v>
      </c>
    </row>
    <row r="3190" spans="1:9" x14ac:dyDescent="0.2">
      <c r="A3190" s="2" t="s">
        <v>10</v>
      </c>
      <c r="B3190" s="3" t="s">
        <v>3134</v>
      </c>
      <c r="C3190" s="4" t="s">
        <v>3061</v>
      </c>
      <c r="D3190" s="4" t="str">
        <f>VLOOKUP(B3190,'local electoral areas'!BC:BD,2,FALSE)</f>
        <v>Moate</v>
      </c>
      <c r="E3190" s="4">
        <v>13097</v>
      </c>
      <c r="F3190" s="5">
        <v>305</v>
      </c>
      <c r="G3190" t="b">
        <f>COUNTIF(B:B,B3190)&gt;1</f>
        <v>0</v>
      </c>
      <c r="I3190" t="b">
        <f>COUNTIF(E:E,E3190)&gt;1</f>
        <v>0</v>
      </c>
    </row>
    <row r="3191" spans="1:9" x14ac:dyDescent="0.2">
      <c r="A3191" s="2" t="s">
        <v>10</v>
      </c>
      <c r="B3191" s="3" t="s">
        <v>3135</v>
      </c>
      <c r="C3191" s="4" t="s">
        <v>3061</v>
      </c>
      <c r="D3191" s="4" t="str">
        <f>VLOOKUP(B3191,'local electoral areas'!BC:BD,2,FALSE)</f>
        <v>Moate</v>
      </c>
      <c r="E3191" s="4">
        <v>13098</v>
      </c>
      <c r="F3191" s="5">
        <v>395</v>
      </c>
      <c r="G3191" t="b">
        <f>COUNTIF(B:B,B3191)&gt;1</f>
        <v>0</v>
      </c>
      <c r="I3191" t="b">
        <f>COUNTIF(E:E,E3191)&gt;1</f>
        <v>0</v>
      </c>
    </row>
    <row r="3192" spans="1:9" x14ac:dyDescent="0.2">
      <c r="A3192" s="2" t="s">
        <v>10</v>
      </c>
      <c r="B3192" s="3" t="s">
        <v>3136</v>
      </c>
      <c r="C3192" s="4" t="s">
        <v>3061</v>
      </c>
      <c r="D3192" s="4" t="str">
        <f>VLOOKUP(B3192,'local electoral areas'!BC:BD,2,FALSE)</f>
        <v>Moate</v>
      </c>
      <c r="E3192" s="4">
        <v>13032</v>
      </c>
      <c r="F3192" s="5">
        <v>386</v>
      </c>
      <c r="G3192" t="b">
        <f>COUNTIF(B:B,B3192)&gt;1</f>
        <v>0</v>
      </c>
      <c r="I3192" t="b">
        <f>COUNTIF(E:E,E3192)&gt;1</f>
        <v>0</v>
      </c>
    </row>
    <row r="3193" spans="1:9" x14ac:dyDescent="0.2">
      <c r="A3193" s="2" t="s">
        <v>10</v>
      </c>
      <c r="B3193" s="3" t="s">
        <v>3137</v>
      </c>
      <c r="C3193" s="4" t="s">
        <v>3061</v>
      </c>
      <c r="D3193" s="4" t="str">
        <f>VLOOKUP(B3193,'local electoral areas'!BC:BD,2,FALSE)</f>
        <v>Kinnegad</v>
      </c>
      <c r="E3193" s="4">
        <v>13051</v>
      </c>
      <c r="F3193" s="5">
        <v>518</v>
      </c>
      <c r="G3193" t="b">
        <f>COUNTIF(B:B,B3193)&gt;1</f>
        <v>0</v>
      </c>
      <c r="I3193" t="b">
        <f>COUNTIF(E:E,E3193)&gt;1</f>
        <v>0</v>
      </c>
    </row>
    <row r="3194" spans="1:9" x14ac:dyDescent="0.2">
      <c r="A3194" s="2" t="s">
        <v>10</v>
      </c>
      <c r="B3194" s="3" t="s">
        <v>3138</v>
      </c>
      <c r="C3194" s="4" t="s">
        <v>3061</v>
      </c>
      <c r="D3194" s="4" t="str">
        <f>VLOOKUP(B3194,'local electoral areas'!BC:BD,2,FALSE)</f>
        <v>Kinnegad</v>
      </c>
      <c r="E3194" s="4">
        <v>13052</v>
      </c>
      <c r="F3194" s="5">
        <v>308</v>
      </c>
      <c r="G3194" t="b">
        <f>COUNTIF(B:B,B3194)&gt;1</f>
        <v>0</v>
      </c>
      <c r="I3194" t="b">
        <f>COUNTIF(E:E,E3194)&gt;1</f>
        <v>0</v>
      </c>
    </row>
    <row r="3195" spans="1:9" x14ac:dyDescent="0.2">
      <c r="A3195" s="2" t="s">
        <v>10</v>
      </c>
      <c r="B3195" s="3" t="s">
        <v>3139</v>
      </c>
      <c r="C3195" s="4" t="s">
        <v>3061</v>
      </c>
      <c r="D3195" s="4" t="str">
        <f>VLOOKUP(B3195,'local electoral areas'!BC:BD,2,FALSE)</f>
        <v>Mullingar</v>
      </c>
      <c r="E3195" s="4">
        <v>13099</v>
      </c>
      <c r="F3195" s="5">
        <v>539</v>
      </c>
      <c r="G3195" t="b">
        <f>COUNTIF(B:B,B3195)&gt;1</f>
        <v>0</v>
      </c>
      <c r="I3195" t="b">
        <f>COUNTIF(E:E,E3195)&gt;1</f>
        <v>0</v>
      </c>
    </row>
    <row r="3196" spans="1:9" x14ac:dyDescent="0.2">
      <c r="A3196" s="2" t="s">
        <v>10</v>
      </c>
      <c r="B3196" s="3" t="s">
        <v>207</v>
      </c>
      <c r="C3196" s="4" t="s">
        <v>3061</v>
      </c>
      <c r="D3196" s="4" t="str">
        <f>VLOOKUP(B3196,'local electoral areas'!BC:BD,2,FALSE)</f>
        <v>Moate</v>
      </c>
      <c r="E3196" s="4">
        <v>13100</v>
      </c>
      <c r="F3196" s="5">
        <v>258</v>
      </c>
      <c r="G3196" t="b">
        <f>COUNTIF(B:B,B3196)&gt;1</f>
        <v>1</v>
      </c>
      <c r="I3196" t="b">
        <f>COUNTIF(E:E,E3196)&gt;1</f>
        <v>0</v>
      </c>
    </row>
    <row r="3197" spans="1:9" x14ac:dyDescent="0.2">
      <c r="A3197" s="2" t="s">
        <v>10</v>
      </c>
      <c r="B3197" s="3" t="s">
        <v>3140</v>
      </c>
      <c r="C3197" s="4" t="s">
        <v>3061</v>
      </c>
      <c r="D3197" s="4" t="str">
        <f>VLOOKUP(B3197,'local electoral areas'!BC:BD,2,FALSE)</f>
        <v>Moate</v>
      </c>
      <c r="E3197" s="4">
        <v>13101</v>
      </c>
      <c r="F3197" s="5">
        <v>353</v>
      </c>
      <c r="G3197" t="b">
        <f>COUNTIF(B:B,B3197)&gt;1</f>
        <v>0</v>
      </c>
      <c r="I3197" t="b">
        <f>COUNTIF(E:E,E3197)&gt;1</f>
        <v>0</v>
      </c>
    </row>
    <row r="3198" spans="1:9" x14ac:dyDescent="0.2">
      <c r="A3198" s="2" t="s">
        <v>10</v>
      </c>
      <c r="B3198" s="3" t="s">
        <v>3141</v>
      </c>
      <c r="C3198" s="4" t="s">
        <v>3061</v>
      </c>
      <c r="D3198" s="4" t="str">
        <f>VLOOKUP(B3198,'local electoral areas'!BC:BD,2,FALSE)</f>
        <v>Kinnegad</v>
      </c>
      <c r="E3198" s="4">
        <v>13102</v>
      </c>
      <c r="F3198" s="5">
        <v>235</v>
      </c>
      <c r="G3198" t="b">
        <f>COUNTIF(B:B,B3198)&gt;1</f>
        <v>0</v>
      </c>
      <c r="I3198" t="b">
        <f>COUNTIF(E:E,E3198)&gt;1</f>
        <v>0</v>
      </c>
    </row>
    <row r="3199" spans="1:9" x14ac:dyDescent="0.2">
      <c r="A3199" s="2" t="s">
        <v>10</v>
      </c>
      <c r="B3199" s="3" t="s">
        <v>2775</v>
      </c>
      <c r="C3199" s="4" t="s">
        <v>3061</v>
      </c>
      <c r="D3199" s="4" t="str">
        <f>VLOOKUP(B3199,'local electoral areas'!BC:BD,2,FALSE)</f>
        <v>Moate</v>
      </c>
      <c r="E3199" s="4">
        <v>13103</v>
      </c>
      <c r="F3199" s="5">
        <v>519</v>
      </c>
      <c r="G3199" t="b">
        <f>COUNTIF(B:B,B3199)&gt;1</f>
        <v>1</v>
      </c>
      <c r="I3199" t="b">
        <f>COUNTIF(E:E,E3199)&gt;1</f>
        <v>0</v>
      </c>
    </row>
    <row r="3200" spans="1:9" x14ac:dyDescent="0.2">
      <c r="A3200" s="2" t="s">
        <v>10</v>
      </c>
      <c r="B3200" s="3" t="s">
        <v>3142</v>
      </c>
      <c r="C3200" s="4" t="s">
        <v>3061</v>
      </c>
      <c r="D3200" s="4" t="str">
        <f>VLOOKUP(B3200,'local electoral areas'!BC:BD,2,FALSE)</f>
        <v>Kinnegad</v>
      </c>
      <c r="E3200" s="4">
        <v>13033</v>
      </c>
      <c r="F3200" s="5">
        <v>271</v>
      </c>
      <c r="G3200" t="b">
        <f>COUNTIF(B:B,B3200)&gt;1</f>
        <v>0</v>
      </c>
      <c r="I3200" t="b">
        <f>COUNTIF(E:E,E3200)&gt;1</f>
        <v>0</v>
      </c>
    </row>
    <row r="3201" spans="1:9" x14ac:dyDescent="0.2">
      <c r="A3201" s="2" t="s">
        <v>10</v>
      </c>
      <c r="B3201" s="3" t="s">
        <v>3143</v>
      </c>
      <c r="C3201" s="4" t="s">
        <v>3061</v>
      </c>
      <c r="D3201" s="4" t="str">
        <f>VLOOKUP(B3201,'local electoral areas'!BC:BD,2,FALSE)</f>
        <v>Kinnegad</v>
      </c>
      <c r="E3201" s="4">
        <v>13104</v>
      </c>
      <c r="F3201" s="5">
        <v>467</v>
      </c>
      <c r="G3201" t="b">
        <f>COUNTIF(B:B,B3201)&gt;1</f>
        <v>1</v>
      </c>
      <c r="I3201" t="b">
        <f>COUNTIF(E:E,E3201)&gt;1</f>
        <v>0</v>
      </c>
    </row>
    <row r="3202" spans="1:9" x14ac:dyDescent="0.2">
      <c r="A3202" s="2" t="s">
        <v>10</v>
      </c>
      <c r="B3202" s="3" t="s">
        <v>3144</v>
      </c>
      <c r="C3202" s="4" t="s">
        <v>3061</v>
      </c>
      <c r="D3202" s="4" t="str">
        <f>VLOOKUP(B3202,'local electoral areas'!BC:BD,2,FALSE)</f>
        <v>Moate</v>
      </c>
      <c r="E3202" s="4">
        <v>13024</v>
      </c>
      <c r="F3202" s="5">
        <v>203</v>
      </c>
      <c r="G3202" t="b">
        <f>COUNTIF(B:B,B3202)&gt;1</f>
        <v>0</v>
      </c>
      <c r="I3202" t="b">
        <f>COUNTIF(E:E,E3202)&gt;1</f>
        <v>0</v>
      </c>
    </row>
    <row r="3203" spans="1:9" x14ac:dyDescent="0.2">
      <c r="A3203" s="2" t="s">
        <v>10</v>
      </c>
      <c r="B3203" s="3" t="s">
        <v>3145</v>
      </c>
      <c r="C3203" s="4" t="s">
        <v>3061</v>
      </c>
      <c r="D3203" s="4" t="str">
        <f>VLOOKUP(B3203,'local electoral areas'!BC:BD,2,FALSE)</f>
        <v>Athlone</v>
      </c>
      <c r="E3203" s="4">
        <v>13016</v>
      </c>
      <c r="F3203" s="5">
        <v>713</v>
      </c>
      <c r="G3203" t="b">
        <f>COUNTIF(B:B,B3203)&gt;1</f>
        <v>0</v>
      </c>
      <c r="I3203" t="b">
        <f>COUNTIF(E:E,E3203)&gt;1</f>
        <v>0</v>
      </c>
    </row>
    <row r="3204" spans="1:9" x14ac:dyDescent="0.2">
      <c r="A3204" s="2" t="s">
        <v>10</v>
      </c>
      <c r="B3204" s="3" t="s">
        <v>1972</v>
      </c>
      <c r="C3204" s="4" t="s">
        <v>3061</v>
      </c>
      <c r="D3204" s="4" t="str">
        <f>VLOOKUP(B3204,'local electoral areas'!BC:BD,2,FALSE)</f>
        <v>Mullingar</v>
      </c>
      <c r="E3204" s="4">
        <v>13105</v>
      </c>
      <c r="F3204" s="5">
        <v>415</v>
      </c>
      <c r="G3204" t="b">
        <f>COUNTIF(B:B,B3204)&gt;1</f>
        <v>1</v>
      </c>
      <c r="I3204" t="b">
        <f>COUNTIF(E:E,E3204)&gt;1</f>
        <v>0</v>
      </c>
    </row>
    <row r="3205" spans="1:9" x14ac:dyDescent="0.2">
      <c r="A3205" s="2" t="s">
        <v>10</v>
      </c>
      <c r="B3205" s="3" t="s">
        <v>3146</v>
      </c>
      <c r="C3205" s="4" t="s">
        <v>3061</v>
      </c>
      <c r="D3205" s="4" t="str">
        <f>VLOOKUP(B3205,'local electoral areas'!BC:BD,2,FALSE)</f>
        <v>Moate</v>
      </c>
      <c r="E3205" s="4">
        <v>13017</v>
      </c>
      <c r="F3205" s="5">
        <v>291</v>
      </c>
      <c r="G3205" t="b">
        <f>COUNTIF(B:B,B3205)&gt;1</f>
        <v>0</v>
      </c>
      <c r="I3205" t="b">
        <f>COUNTIF(E:E,E3205)&gt;1</f>
        <v>0</v>
      </c>
    </row>
    <row r="3206" spans="1:9" x14ac:dyDescent="0.2">
      <c r="A3206" s="2" t="s">
        <v>10</v>
      </c>
      <c r="B3206" s="3" t="s">
        <v>3147</v>
      </c>
      <c r="C3206" s="4" t="s">
        <v>3061</v>
      </c>
      <c r="D3206" s="4" t="str">
        <f>VLOOKUP(B3206,'local electoral areas'!BC:BD,2,FALSE)</f>
        <v>Moate</v>
      </c>
      <c r="E3206" s="4">
        <v>13025</v>
      </c>
      <c r="F3206" s="5">
        <v>146</v>
      </c>
      <c r="G3206" t="b">
        <f>COUNTIF(B:B,B3206)&gt;1</f>
        <v>0</v>
      </c>
      <c r="I3206" t="b">
        <f>COUNTIF(E:E,E3206)&gt;1</f>
        <v>0</v>
      </c>
    </row>
    <row r="3207" spans="1:9" x14ac:dyDescent="0.2">
      <c r="A3207" s="2" t="s">
        <v>10</v>
      </c>
      <c r="B3207" s="3" t="s">
        <v>3148</v>
      </c>
      <c r="C3207" s="4" t="s">
        <v>3061</v>
      </c>
      <c r="D3207" s="4" t="str">
        <f>VLOOKUP(B3207,'local electoral areas'!BC:BD,2,FALSE)</f>
        <v>Kinnegad</v>
      </c>
      <c r="E3207" s="4">
        <v>13106</v>
      </c>
      <c r="F3207" s="5">
        <v>295</v>
      </c>
      <c r="G3207" t="b">
        <f>COUNTIF(B:B,B3207)&gt;1</f>
        <v>0</v>
      </c>
      <c r="I3207" t="b">
        <f>COUNTIF(E:E,E3207)&gt;1</f>
        <v>0</v>
      </c>
    </row>
    <row r="3208" spans="1:9" x14ac:dyDescent="0.2">
      <c r="A3208" s="2" t="s">
        <v>10</v>
      </c>
      <c r="B3208" s="3" t="s">
        <v>3149</v>
      </c>
      <c r="C3208" s="4" t="s">
        <v>3150</v>
      </c>
      <c r="D3208" s="4" t="str">
        <f>VLOOKUP(B3208,'local electoral areas'!BQ:BR,2,FALSE)</f>
        <v>New Ross</v>
      </c>
      <c r="E3208" s="4">
        <v>14065</v>
      </c>
      <c r="F3208" s="5">
        <v>662</v>
      </c>
      <c r="G3208" t="b">
        <f>COUNTIF(B:B,B3208)&gt;1</f>
        <v>0</v>
      </c>
      <c r="H3208" t="s">
        <v>3151</v>
      </c>
      <c r="I3208" t="b">
        <f>COUNTIF(E:E,E3208)&gt;1</f>
        <v>0</v>
      </c>
    </row>
    <row r="3209" spans="1:9" x14ac:dyDescent="0.2">
      <c r="A3209" s="2" t="s">
        <v>10</v>
      </c>
      <c r="B3209" s="3" t="s">
        <v>3152</v>
      </c>
      <c r="C3209" s="4" t="s">
        <v>3150</v>
      </c>
      <c r="D3209" s="4" t="str">
        <f>VLOOKUP(B3209,'local electoral areas'!BQ:BR,2,FALSE)</f>
        <v>Gorey</v>
      </c>
      <c r="E3209" s="4">
        <v>14039</v>
      </c>
      <c r="F3209" s="5">
        <v>4458</v>
      </c>
      <c r="G3209" t="b">
        <f>COUNTIF(B:B,B3209)&gt;1</f>
        <v>0</v>
      </c>
      <c r="H3209" t="s">
        <v>3151</v>
      </c>
      <c r="I3209" t="b">
        <f>COUNTIF(E:E,E3209)&gt;1</f>
        <v>0</v>
      </c>
    </row>
    <row r="3210" spans="1:9" x14ac:dyDescent="0.2">
      <c r="A3210" s="2" t="s">
        <v>10</v>
      </c>
      <c r="B3210" s="3" t="s">
        <v>3153</v>
      </c>
      <c r="C3210" s="4" t="s">
        <v>3150</v>
      </c>
      <c r="D3210" s="4" t="str">
        <f>VLOOKUP(B3210,'local electoral areas'!BQ:BR,2,FALSE)</f>
        <v>Wexford</v>
      </c>
      <c r="E3210" s="4">
        <v>14092</v>
      </c>
      <c r="F3210" s="5">
        <v>3001</v>
      </c>
      <c r="G3210" t="b">
        <f>COUNTIF(B:B,B3210)&gt;1</f>
        <v>0</v>
      </c>
      <c r="H3210" t="s">
        <v>3151</v>
      </c>
      <c r="I3210" t="b">
        <f>COUNTIF(E:E,E3210)&gt;1</f>
        <v>0</v>
      </c>
    </row>
    <row r="3211" spans="1:9" x14ac:dyDescent="0.2">
      <c r="A3211" s="2" t="s">
        <v>10</v>
      </c>
      <c r="B3211" s="3" t="s">
        <v>3154</v>
      </c>
      <c r="C3211" s="4" t="s">
        <v>3150</v>
      </c>
      <c r="D3211" s="4" t="str">
        <f>VLOOKUP(B3211,'local electoral areas'!BQ:BR,2,FALSE)</f>
        <v>Wexford</v>
      </c>
      <c r="E3211" s="4">
        <v>14093</v>
      </c>
      <c r="F3211" s="5">
        <v>1028</v>
      </c>
      <c r="G3211" t="b">
        <f>COUNTIF(B:B,B3211)&gt;1</f>
        <v>0</v>
      </c>
      <c r="H3211" t="s">
        <v>3151</v>
      </c>
      <c r="I3211" t="b">
        <f>COUNTIF(E:E,E3211)&gt;1</f>
        <v>0</v>
      </c>
    </row>
    <row r="3212" spans="1:9" x14ac:dyDescent="0.2">
      <c r="A3212" s="2" t="s">
        <v>10</v>
      </c>
      <c r="B3212" s="3" t="s">
        <v>3155</v>
      </c>
      <c r="C3212" s="4" t="s">
        <v>3150</v>
      </c>
      <c r="D3212" s="4" t="str">
        <f>VLOOKUP(B3212,'local electoral areas'!BQ:BR,2,FALSE)</f>
        <v>Wexford</v>
      </c>
      <c r="E3212" s="4">
        <v>14094</v>
      </c>
      <c r="F3212" s="5">
        <v>803</v>
      </c>
      <c r="G3212" t="b">
        <f>COUNTIF(B:B,B3212)&gt;1</f>
        <v>0</v>
      </c>
      <c r="H3212" t="s">
        <v>3151</v>
      </c>
      <c r="I3212" t="b">
        <f>COUNTIF(E:E,E3212)&gt;1</f>
        <v>0</v>
      </c>
    </row>
    <row r="3213" spans="1:9" x14ac:dyDescent="0.2">
      <c r="A3213" s="2" t="s">
        <v>10</v>
      </c>
      <c r="B3213" s="3" t="s">
        <v>3156</v>
      </c>
      <c r="C3213" s="4" t="s">
        <v>3150</v>
      </c>
      <c r="D3213" s="4" t="str">
        <f>VLOOKUP(B3213,'local electoral areas'!BQ:BR,2,FALSE)</f>
        <v>Kilmore</v>
      </c>
      <c r="E3213" s="4">
        <v>14095</v>
      </c>
      <c r="F3213" s="5">
        <v>586</v>
      </c>
      <c r="G3213" t="b">
        <f>COUNTIF(B:B,B3213)&gt;1</f>
        <v>0</v>
      </c>
      <c r="H3213" t="s">
        <v>3151</v>
      </c>
      <c r="I3213" t="b">
        <f>COUNTIF(E:E,E3213)&gt;1</f>
        <v>0</v>
      </c>
    </row>
    <row r="3214" spans="1:9" x14ac:dyDescent="0.2">
      <c r="A3214" s="2" t="s">
        <v>10</v>
      </c>
      <c r="B3214" s="3" t="s">
        <v>3157</v>
      </c>
      <c r="C3214" s="4" t="s">
        <v>3150</v>
      </c>
      <c r="D3214" s="4" t="str">
        <f>VLOOKUP(B3214,'local electoral areas'!BQ:BR,2,FALSE)</f>
        <v>Enniscorthy</v>
      </c>
      <c r="E3214" s="4">
        <v>14007</v>
      </c>
      <c r="F3214" s="5">
        <v>812</v>
      </c>
      <c r="G3214" t="b">
        <f>COUNTIF(B:B,B3214)&gt;1</f>
        <v>0</v>
      </c>
      <c r="H3214" t="s">
        <v>3151</v>
      </c>
      <c r="I3214" t="b">
        <f>COUNTIF(E:E,E3214)&gt;1</f>
        <v>0</v>
      </c>
    </row>
    <row r="3215" spans="1:9" x14ac:dyDescent="0.2">
      <c r="A3215" s="2" t="s">
        <v>10</v>
      </c>
      <c r="B3215" s="3" t="s">
        <v>3158</v>
      </c>
      <c r="C3215" s="4" t="s">
        <v>3150</v>
      </c>
      <c r="D3215" s="4" t="str">
        <f>VLOOKUP(B3215,'local electoral areas'!BQ:BR,2,FALSE)</f>
        <v>Gorey</v>
      </c>
      <c r="E3215" s="4">
        <v>14040</v>
      </c>
      <c r="F3215" s="5">
        <v>559</v>
      </c>
      <c r="G3215" t="b">
        <f>COUNTIF(B:B,B3215)&gt;1</f>
        <v>0</v>
      </c>
      <c r="H3215" t="s">
        <v>3151</v>
      </c>
      <c r="I3215" t="b">
        <f>COUNTIF(E:E,E3215)&gt;1</f>
        <v>0</v>
      </c>
    </row>
    <row r="3216" spans="1:9" x14ac:dyDescent="0.2">
      <c r="A3216" s="2" t="s">
        <v>10</v>
      </c>
      <c r="B3216" s="3" t="s">
        <v>3159</v>
      </c>
      <c r="C3216" s="4" t="s">
        <v>3150</v>
      </c>
      <c r="D3216" s="4" t="str">
        <f>VLOOKUP(B3216,'local electoral areas'!BQ:BR,2,FALSE)</f>
        <v>New Ross</v>
      </c>
      <c r="E3216" s="4">
        <v>14066</v>
      </c>
      <c r="F3216" s="5">
        <v>785</v>
      </c>
      <c r="G3216" t="b">
        <f>COUNTIF(B:B,B3216)&gt;1</f>
        <v>0</v>
      </c>
      <c r="H3216" t="s">
        <v>3151</v>
      </c>
      <c r="I3216" t="b">
        <f>COUNTIF(E:E,E3216)&gt;1</f>
        <v>0</v>
      </c>
    </row>
    <row r="3217" spans="1:9" x14ac:dyDescent="0.2">
      <c r="A3217" s="2" t="s">
        <v>10</v>
      </c>
      <c r="B3217" s="3" t="s">
        <v>3160</v>
      </c>
      <c r="C3217" s="4" t="s">
        <v>3150</v>
      </c>
      <c r="D3217" s="4" t="str">
        <f>VLOOKUP(B3217,'local electoral areas'!BQ:BR,2,FALSE)</f>
        <v>Gorey</v>
      </c>
      <c r="E3217" s="4">
        <v>14041</v>
      </c>
      <c r="F3217" s="5">
        <v>630</v>
      </c>
      <c r="G3217" t="b">
        <f>COUNTIF(B:B,B3217)&gt;1</f>
        <v>1</v>
      </c>
      <c r="H3217" t="s">
        <v>3151</v>
      </c>
      <c r="I3217" t="b">
        <f>COUNTIF(E:E,E3217)&gt;1</f>
        <v>0</v>
      </c>
    </row>
    <row r="3218" spans="1:9" x14ac:dyDescent="0.2">
      <c r="A3218" s="2" t="s">
        <v>10</v>
      </c>
      <c r="B3218" s="3" t="s">
        <v>3161</v>
      </c>
      <c r="C3218" s="4" t="s">
        <v>3150</v>
      </c>
      <c r="D3218" s="4" t="str">
        <f>VLOOKUP(B3218,'local electoral areas'!BQ:BR,2,FALSE)</f>
        <v>Kilmuckridge</v>
      </c>
      <c r="E3218" s="4">
        <v>14042</v>
      </c>
      <c r="F3218" s="5">
        <v>1238</v>
      </c>
      <c r="G3218" t="b">
        <f>COUNTIF(B:B,B3218)&gt;1</f>
        <v>0</v>
      </c>
      <c r="H3218" t="s">
        <v>3151</v>
      </c>
      <c r="I3218" t="b">
        <f>COUNTIF(E:E,E3218)&gt;1</f>
        <v>0</v>
      </c>
    </row>
    <row r="3219" spans="1:9" x14ac:dyDescent="0.2">
      <c r="A3219" s="2" t="s">
        <v>10</v>
      </c>
      <c r="B3219" s="3" t="s">
        <v>3162</v>
      </c>
      <c r="C3219" s="4" t="s">
        <v>3150</v>
      </c>
      <c r="D3219" s="4" t="str">
        <f>VLOOKUP(B3219,'local electoral areas'!BQ:BR,2,FALSE)</f>
        <v>Enniscorthy</v>
      </c>
      <c r="E3219" s="4">
        <v>14008</v>
      </c>
      <c r="F3219" s="5">
        <v>498</v>
      </c>
      <c r="G3219" t="b">
        <f>COUNTIF(B:B,B3219)&gt;1</f>
        <v>0</v>
      </c>
      <c r="H3219" t="s">
        <v>3151</v>
      </c>
      <c r="I3219" t="b">
        <f>COUNTIF(E:E,E3219)&gt;1</f>
        <v>0</v>
      </c>
    </row>
    <row r="3220" spans="1:9" x14ac:dyDescent="0.2">
      <c r="A3220" s="2" t="s">
        <v>10</v>
      </c>
      <c r="B3220" s="3" t="s">
        <v>3163</v>
      </c>
      <c r="C3220" s="4" t="s">
        <v>3150</v>
      </c>
      <c r="D3220" s="4" t="str">
        <f>VLOOKUP(B3220,'local electoral areas'!BQ:BR,2,FALSE)</f>
        <v>Gorey</v>
      </c>
      <c r="E3220" s="4">
        <v>14043</v>
      </c>
      <c r="F3220" s="5">
        <v>431</v>
      </c>
      <c r="G3220" t="b">
        <f>COUNTIF(B:B,B3220)&gt;1</f>
        <v>0</v>
      </c>
      <c r="H3220" t="s">
        <v>3151</v>
      </c>
      <c r="I3220" t="b">
        <f>COUNTIF(E:E,E3220)&gt;1</f>
        <v>0</v>
      </c>
    </row>
    <row r="3221" spans="1:9" x14ac:dyDescent="0.2">
      <c r="A3221" s="2" t="s">
        <v>10</v>
      </c>
      <c r="B3221" s="3" t="s">
        <v>3164</v>
      </c>
      <c r="C3221" s="4" t="s">
        <v>3150</v>
      </c>
      <c r="D3221" s="4" t="str">
        <f>VLOOKUP(B3221,'local electoral areas'!BQ:BR,2,FALSE)</f>
        <v>Kilmuckridge</v>
      </c>
      <c r="E3221" s="4">
        <v>14044</v>
      </c>
      <c r="F3221" s="5">
        <v>912</v>
      </c>
      <c r="G3221" t="b">
        <f>COUNTIF(B:B,B3221)&gt;1</f>
        <v>0</v>
      </c>
      <c r="H3221" t="s">
        <v>3151</v>
      </c>
      <c r="I3221" t="b">
        <f>COUNTIF(E:E,E3221)&gt;1</f>
        <v>0</v>
      </c>
    </row>
    <row r="3222" spans="1:9" x14ac:dyDescent="0.2">
      <c r="A3222" s="2" t="s">
        <v>10</v>
      </c>
      <c r="B3222" s="3" t="s">
        <v>3165</v>
      </c>
      <c r="C3222" s="4" t="s">
        <v>3150</v>
      </c>
      <c r="D3222" s="4" t="str">
        <f>VLOOKUP(B3222,'local electoral areas'!BQ:BR,2,FALSE)</f>
        <v>New Ross</v>
      </c>
      <c r="E3222" s="4">
        <v>14067</v>
      </c>
      <c r="F3222" s="5">
        <v>1359</v>
      </c>
      <c r="G3222" t="b">
        <f>COUNTIF(B:B,B3222)&gt;1</f>
        <v>0</v>
      </c>
      <c r="H3222" t="s">
        <v>3151</v>
      </c>
      <c r="I3222" t="b">
        <f>COUNTIF(E:E,E3222)&gt;1</f>
        <v>0</v>
      </c>
    </row>
    <row r="3223" spans="1:9" x14ac:dyDescent="0.2">
      <c r="A3223" s="2" t="s">
        <v>10</v>
      </c>
      <c r="B3223" s="3" t="s">
        <v>3166</v>
      </c>
      <c r="C3223" s="4" t="s">
        <v>3150</v>
      </c>
      <c r="D3223" s="4" t="str">
        <f>VLOOKUP(B3223,'local electoral areas'!BQ:BR,2,FALSE)</f>
        <v>Enniscorthy</v>
      </c>
      <c r="E3223" s="4">
        <v>14009</v>
      </c>
      <c r="F3223" s="5">
        <v>1337</v>
      </c>
      <c r="G3223" t="b">
        <f>COUNTIF(B:B,B3223)&gt;1</f>
        <v>0</v>
      </c>
      <c r="H3223" t="s">
        <v>3151</v>
      </c>
      <c r="I3223" t="b">
        <f>COUNTIF(E:E,E3223)&gt;1</f>
        <v>0</v>
      </c>
    </row>
    <row r="3224" spans="1:9" x14ac:dyDescent="0.2">
      <c r="A3224" s="2" t="s">
        <v>10</v>
      </c>
      <c r="B3224" s="3" t="s">
        <v>3167</v>
      </c>
      <c r="C3224" s="4" t="s">
        <v>3150</v>
      </c>
      <c r="D3224" s="4" t="str">
        <f>VLOOKUP(B3224,'local electoral areas'!BQ:BR,2,FALSE)</f>
        <v>Kilmuckridge</v>
      </c>
      <c r="E3224" s="4">
        <v>14010</v>
      </c>
      <c r="F3224" s="5">
        <v>1708</v>
      </c>
      <c r="G3224" t="b">
        <f>COUNTIF(B:B,B3224)&gt;1</f>
        <v>0</v>
      </c>
      <c r="H3224" t="s">
        <v>3151</v>
      </c>
      <c r="I3224" t="b">
        <f>COUNTIF(E:E,E3224)&gt;1</f>
        <v>0</v>
      </c>
    </row>
    <row r="3225" spans="1:9" x14ac:dyDescent="0.2">
      <c r="A3225" s="2" t="s">
        <v>10</v>
      </c>
      <c r="B3225" s="3" t="s">
        <v>3168</v>
      </c>
      <c r="C3225" s="4" t="s">
        <v>3150</v>
      </c>
      <c r="D3225" s="4" t="str">
        <f>VLOOKUP(B3225,'local electoral areas'!BQ:BR,2,FALSE)</f>
        <v>Gorey</v>
      </c>
      <c r="E3225" s="4">
        <v>14045</v>
      </c>
      <c r="F3225" s="5">
        <v>914</v>
      </c>
      <c r="G3225" t="b">
        <f>COUNTIF(B:B,B3225)&gt;1</f>
        <v>0</v>
      </c>
      <c r="H3225" t="s">
        <v>3151</v>
      </c>
      <c r="I3225" t="b">
        <f>COUNTIF(E:E,E3225)&gt;1</f>
        <v>0</v>
      </c>
    </row>
    <row r="3226" spans="1:9" x14ac:dyDescent="0.2">
      <c r="A3226" s="2" t="s">
        <v>10</v>
      </c>
      <c r="B3226" s="3" t="s">
        <v>3169</v>
      </c>
      <c r="C3226" s="4" t="s">
        <v>3150</v>
      </c>
      <c r="D3226" s="4" t="str">
        <f>VLOOKUP(B3226,'local electoral areas'!BQ:BR,2,FALSE)</f>
        <v>Kilmore</v>
      </c>
      <c r="E3226" s="4">
        <v>14096</v>
      </c>
      <c r="F3226" s="5">
        <v>576</v>
      </c>
      <c r="G3226" t="b">
        <f>COUNTIF(B:B,B3226)&gt;1</f>
        <v>0</v>
      </c>
      <c r="H3226" t="s">
        <v>3151</v>
      </c>
      <c r="I3226" t="b">
        <f>COUNTIF(E:E,E3226)&gt;1</f>
        <v>0</v>
      </c>
    </row>
    <row r="3227" spans="1:9" x14ac:dyDescent="0.2">
      <c r="A3227" s="2" t="s">
        <v>10</v>
      </c>
      <c r="B3227" s="3" t="s">
        <v>3073</v>
      </c>
      <c r="C3227" s="4" t="s">
        <v>3150</v>
      </c>
      <c r="D3227" s="4" t="str">
        <f>VLOOKUP(B3227,'local electoral areas'!BQ:BR,2,FALSE)</f>
        <v>Kilmuckridge</v>
      </c>
      <c r="E3227" s="4">
        <v>14011</v>
      </c>
      <c r="F3227" s="5">
        <v>508</v>
      </c>
      <c r="G3227" t="b">
        <f>COUNTIF(B:B,B3227)&gt;1</f>
        <v>1</v>
      </c>
      <c r="H3227" t="s">
        <v>3151</v>
      </c>
      <c r="I3227" t="b">
        <f>COUNTIF(E:E,E3227)&gt;1</f>
        <v>0</v>
      </c>
    </row>
    <row r="3228" spans="1:9" x14ac:dyDescent="0.2">
      <c r="A3228" s="2" t="s">
        <v>10</v>
      </c>
      <c r="B3228" s="3" t="s">
        <v>3170</v>
      </c>
      <c r="C3228" s="4" t="s">
        <v>3150</v>
      </c>
      <c r="D3228" s="4" t="str">
        <f>VLOOKUP(B3228,'local electoral areas'!BQ:BR,2,FALSE)</f>
        <v>Gorey</v>
      </c>
      <c r="E3228" s="4">
        <v>14046</v>
      </c>
      <c r="F3228" s="5">
        <v>1392</v>
      </c>
      <c r="G3228" t="b">
        <f>COUNTIF(B:B,B3228)&gt;1</f>
        <v>0</v>
      </c>
      <c r="H3228" t="s">
        <v>3151</v>
      </c>
      <c r="I3228" t="b">
        <f>COUNTIF(E:E,E3228)&gt;1</f>
        <v>0</v>
      </c>
    </row>
    <row r="3229" spans="1:9" x14ac:dyDescent="0.2">
      <c r="A3229" s="2" t="s">
        <v>10</v>
      </c>
      <c r="B3229" s="3" t="s">
        <v>3171</v>
      </c>
      <c r="C3229" s="4" t="s">
        <v>3150</v>
      </c>
      <c r="D3229" s="4" t="str">
        <f>VLOOKUP(B3229,'local electoral areas'!BQ:BR,2,FALSE)</f>
        <v>Kilmuckridge</v>
      </c>
      <c r="E3229" s="4">
        <v>14012</v>
      </c>
      <c r="F3229" s="5">
        <v>788</v>
      </c>
      <c r="G3229" t="b">
        <f>COUNTIF(B:B,B3229)&gt;1</f>
        <v>0</v>
      </c>
      <c r="H3229" t="s">
        <v>3151</v>
      </c>
      <c r="I3229" t="b">
        <f>COUNTIF(E:E,E3229)&gt;1</f>
        <v>0</v>
      </c>
    </row>
    <row r="3230" spans="1:9" x14ac:dyDescent="0.2">
      <c r="A3230" s="2" t="s">
        <v>10</v>
      </c>
      <c r="B3230" s="3" t="s">
        <v>3172</v>
      </c>
      <c r="C3230" s="4" t="s">
        <v>3150</v>
      </c>
      <c r="D3230" s="4" t="str">
        <f>VLOOKUP(B3230,'local electoral areas'!BQ:BR,2,FALSE)</f>
        <v>Kilmore</v>
      </c>
      <c r="E3230" s="4">
        <v>14097</v>
      </c>
      <c r="F3230" s="5">
        <v>1290</v>
      </c>
      <c r="G3230" t="b">
        <f>COUNTIF(B:B,B3230)&gt;1</f>
        <v>0</v>
      </c>
      <c r="H3230" t="s">
        <v>3151</v>
      </c>
      <c r="I3230" t="b">
        <f>COUNTIF(E:E,E3230)&gt;1</f>
        <v>0</v>
      </c>
    </row>
    <row r="3231" spans="1:9" x14ac:dyDescent="0.2">
      <c r="A3231" s="2" t="s">
        <v>10</v>
      </c>
      <c r="B3231" s="3" t="s">
        <v>3173</v>
      </c>
      <c r="C3231" s="4" t="s">
        <v>3150</v>
      </c>
      <c r="D3231" s="4" t="str">
        <f>VLOOKUP(B3231,'local electoral areas'!BQ:BR,2,FALSE)</f>
        <v>New Ross</v>
      </c>
      <c r="E3231" s="4">
        <v>14068</v>
      </c>
      <c r="F3231" s="5">
        <v>103</v>
      </c>
      <c r="G3231" t="b">
        <f>COUNTIF(B:B,B3231)&gt;1</f>
        <v>0</v>
      </c>
      <c r="H3231" t="s">
        <v>3151</v>
      </c>
      <c r="I3231" t="b">
        <f>COUNTIF(E:E,E3231)&gt;1</f>
        <v>0</v>
      </c>
    </row>
    <row r="3232" spans="1:9" x14ac:dyDescent="0.2">
      <c r="A3232" s="2" t="s">
        <v>10</v>
      </c>
      <c r="B3232" s="3" t="s">
        <v>2197</v>
      </c>
      <c r="C3232" s="4" t="s">
        <v>3150</v>
      </c>
      <c r="D3232" s="4" t="str">
        <f>VLOOKUP(B3232,'local electoral areas'!BQ:BR,2,FALSE)</f>
        <v>New Ross</v>
      </c>
      <c r="E3232" s="4">
        <v>14069</v>
      </c>
      <c r="F3232" s="5">
        <v>651</v>
      </c>
      <c r="G3232" t="b">
        <f>COUNTIF(B:B,B3232)&gt;1</f>
        <v>1</v>
      </c>
      <c r="H3232" t="s">
        <v>3151</v>
      </c>
      <c r="I3232" t="b">
        <f>COUNTIF(E:E,E3232)&gt;1</f>
        <v>0</v>
      </c>
    </row>
    <row r="3233" spans="1:9" x14ac:dyDescent="0.2">
      <c r="A3233" s="2" t="s">
        <v>10</v>
      </c>
      <c r="B3233" s="3" t="s">
        <v>3174</v>
      </c>
      <c r="C3233" s="4" t="s">
        <v>3150</v>
      </c>
      <c r="D3233" s="4" t="str">
        <f>VLOOKUP(B3233,'local electoral areas'!BQ:BR,2,FALSE)</f>
        <v>Kilmuckridge</v>
      </c>
      <c r="E3233" s="4">
        <v>14013</v>
      </c>
      <c r="F3233" s="5">
        <v>1237</v>
      </c>
      <c r="G3233" t="b">
        <f>COUNTIF(B:B,B3233)&gt;1</f>
        <v>0</v>
      </c>
      <c r="H3233" t="s">
        <v>3151</v>
      </c>
      <c r="I3233" t="b">
        <f>COUNTIF(E:E,E3233)&gt;1</f>
        <v>0</v>
      </c>
    </row>
    <row r="3234" spans="1:9" x14ac:dyDescent="0.2">
      <c r="A3234" s="2" t="s">
        <v>10</v>
      </c>
      <c r="B3234" s="3" t="s">
        <v>3175</v>
      </c>
      <c r="C3234" s="4" t="s">
        <v>3150</v>
      </c>
      <c r="D3234" s="4" t="str">
        <f>VLOOKUP(B3234,'local electoral areas'!BQ:BR,2,FALSE)</f>
        <v>Enniscorthy</v>
      </c>
      <c r="E3234" s="4">
        <v>14014</v>
      </c>
      <c r="F3234" s="5">
        <v>1529</v>
      </c>
      <c r="G3234" t="b">
        <f>COUNTIF(B:B,B3234)&gt;1</f>
        <v>0</v>
      </c>
      <c r="H3234" t="s">
        <v>3151</v>
      </c>
      <c r="I3234" t="b">
        <f>COUNTIF(E:E,E3234)&gt;1</f>
        <v>0</v>
      </c>
    </row>
    <row r="3235" spans="1:9" x14ac:dyDescent="0.2">
      <c r="A3235" s="2" t="s">
        <v>10</v>
      </c>
      <c r="B3235" s="3" t="s">
        <v>3176</v>
      </c>
      <c r="C3235" s="4" t="s">
        <v>3150</v>
      </c>
      <c r="D3235" s="4" t="str">
        <f>VLOOKUP(B3235,'local electoral areas'!BQ:BR,2,FALSE)</f>
        <v>Kilmore</v>
      </c>
      <c r="E3235" s="4">
        <v>14098</v>
      </c>
      <c r="F3235" s="5">
        <v>967</v>
      </c>
      <c r="G3235" t="b">
        <f>COUNTIF(B:B,B3235)&gt;1</f>
        <v>0</v>
      </c>
      <c r="H3235" t="s">
        <v>3151</v>
      </c>
      <c r="I3235" t="b">
        <f>COUNTIF(E:E,E3235)&gt;1</f>
        <v>0</v>
      </c>
    </row>
    <row r="3236" spans="1:9" x14ac:dyDescent="0.2">
      <c r="A3236" s="2" t="s">
        <v>10</v>
      </c>
      <c r="B3236" s="3" t="s">
        <v>3177</v>
      </c>
      <c r="C3236" s="4" t="s">
        <v>3150</v>
      </c>
      <c r="D3236" s="4" t="str">
        <f>VLOOKUP(B3236,'local electoral areas'!BQ:BR,2,FALSE)</f>
        <v>Kilmuckridge</v>
      </c>
      <c r="E3236" s="4">
        <v>14047</v>
      </c>
      <c r="F3236" s="5">
        <v>510</v>
      </c>
      <c r="G3236" t="b">
        <f>COUNTIF(B:B,B3236)&gt;1</f>
        <v>0</v>
      </c>
      <c r="H3236" t="s">
        <v>3151</v>
      </c>
      <c r="I3236" t="b">
        <f>COUNTIF(E:E,E3236)&gt;1</f>
        <v>0</v>
      </c>
    </row>
    <row r="3237" spans="1:9" x14ac:dyDescent="0.2">
      <c r="A3237" s="2" t="s">
        <v>10</v>
      </c>
      <c r="B3237" s="3" t="s">
        <v>2636</v>
      </c>
      <c r="C3237" s="4" t="s">
        <v>3150</v>
      </c>
      <c r="D3237" s="4" t="str">
        <f>VLOOKUP(B3237,'local electoral areas'!BQ:BR,2,FALSE)</f>
        <v>New Ross</v>
      </c>
      <c r="E3237" s="4">
        <v>14070</v>
      </c>
      <c r="F3237" s="5">
        <v>558</v>
      </c>
      <c r="G3237" t="b">
        <f>COUNTIF(B:B,B3237)&gt;1</f>
        <v>1</v>
      </c>
      <c r="H3237" t="s">
        <v>3151</v>
      </c>
      <c r="I3237" t="b">
        <f>COUNTIF(E:E,E3237)&gt;1</f>
        <v>0</v>
      </c>
    </row>
    <row r="3238" spans="1:9" x14ac:dyDescent="0.2">
      <c r="A3238" s="2" t="s">
        <v>10</v>
      </c>
      <c r="B3238" s="3" t="s">
        <v>1648</v>
      </c>
      <c r="C3238" s="4" t="s">
        <v>3150</v>
      </c>
      <c r="D3238" s="4" t="str">
        <f>VLOOKUP(B3238,'local electoral areas'!BQ:BR,2,FALSE)</f>
        <v>Wexford</v>
      </c>
      <c r="E3238" s="4">
        <v>14099</v>
      </c>
      <c r="F3238" s="5">
        <v>1850</v>
      </c>
      <c r="G3238" t="b">
        <f>COUNTIF(B:B,B3238)&gt;1</f>
        <v>1</v>
      </c>
      <c r="H3238" t="s">
        <v>3151</v>
      </c>
      <c r="I3238" t="b">
        <f>COUNTIF(E:E,E3238)&gt;1</f>
        <v>0</v>
      </c>
    </row>
    <row r="3239" spans="1:9" x14ac:dyDescent="0.2">
      <c r="A3239" s="2" t="s">
        <v>10</v>
      </c>
      <c r="B3239" s="3" t="s">
        <v>3178</v>
      </c>
      <c r="C3239" s="4" t="s">
        <v>3150</v>
      </c>
      <c r="D3239" s="4" t="str">
        <f>VLOOKUP(B3239,'local electoral areas'!BQ:BR,2,FALSE)</f>
        <v>New Ross</v>
      </c>
      <c r="E3239" s="4">
        <v>14071</v>
      </c>
      <c r="F3239" s="5">
        <v>607</v>
      </c>
      <c r="G3239" t="b">
        <f>COUNTIF(B:B,B3239)&gt;1</f>
        <v>0</v>
      </c>
      <c r="H3239" t="s">
        <v>3151</v>
      </c>
      <c r="I3239" t="b">
        <f>COUNTIF(E:E,E3239)&gt;1</f>
        <v>0</v>
      </c>
    </row>
    <row r="3240" spans="1:9" x14ac:dyDescent="0.2">
      <c r="A3240" s="2" t="s">
        <v>10</v>
      </c>
      <c r="B3240" s="3" t="s">
        <v>3179</v>
      </c>
      <c r="C3240" s="4" t="s">
        <v>3150</v>
      </c>
      <c r="D3240" s="4" t="str">
        <f>VLOOKUP(B3240,'local electoral areas'!BQ:BR,2,FALSE)</f>
        <v>Kilmuckridge</v>
      </c>
      <c r="E3240" s="4">
        <v>14017</v>
      </c>
      <c r="F3240" s="5">
        <v>1294</v>
      </c>
      <c r="G3240" t="b">
        <f>COUNTIF(B:B,B3240)&gt;1</f>
        <v>0</v>
      </c>
      <c r="H3240" t="s">
        <v>3151</v>
      </c>
      <c r="I3240" t="b">
        <f>COUNTIF(E:E,E3240)&gt;1</f>
        <v>0</v>
      </c>
    </row>
    <row r="3241" spans="1:9" x14ac:dyDescent="0.2">
      <c r="A3241" s="2" t="s">
        <v>10</v>
      </c>
      <c r="B3241" s="3" t="s">
        <v>3180</v>
      </c>
      <c r="C3241" s="4" t="s">
        <v>3150</v>
      </c>
      <c r="D3241" s="4" t="str">
        <f>VLOOKUP(B3241,'local electoral areas'!BQ:BR,2,FALSE)</f>
        <v>Kilmuckridge</v>
      </c>
      <c r="E3241" s="4">
        <v>14018</v>
      </c>
      <c r="F3241" s="5">
        <v>971</v>
      </c>
      <c r="G3241" t="b">
        <f>COUNTIF(B:B,B3241)&gt;1</f>
        <v>0</v>
      </c>
      <c r="H3241" t="s">
        <v>3151</v>
      </c>
      <c r="I3241" t="b">
        <f>COUNTIF(E:E,E3241)&gt;1</f>
        <v>0</v>
      </c>
    </row>
    <row r="3242" spans="1:9" x14ac:dyDescent="0.2">
      <c r="A3242" s="2" t="s">
        <v>10</v>
      </c>
      <c r="B3242" s="3" t="s">
        <v>3181</v>
      </c>
      <c r="C3242" s="4" t="s">
        <v>3150</v>
      </c>
      <c r="D3242" s="4" t="str">
        <f>VLOOKUP(B3242,'local electoral areas'!BQ:BR,2,FALSE)</f>
        <v>New Ross</v>
      </c>
      <c r="E3242" s="4">
        <v>14015</v>
      </c>
      <c r="F3242" s="5">
        <v>989</v>
      </c>
      <c r="G3242" t="b">
        <f>COUNTIF(B:B,B3242)&gt;1</f>
        <v>0</v>
      </c>
      <c r="H3242" t="s">
        <v>3151</v>
      </c>
      <c r="I3242" t="b">
        <f>COUNTIF(E:E,E3242)&gt;1</f>
        <v>0</v>
      </c>
    </row>
    <row r="3243" spans="1:9" x14ac:dyDescent="0.2">
      <c r="A3243" s="2" t="s">
        <v>10</v>
      </c>
      <c r="B3243" s="3" t="s">
        <v>3182</v>
      </c>
      <c r="C3243" s="4" t="s">
        <v>3150</v>
      </c>
      <c r="D3243" s="4" t="str">
        <f>VLOOKUP(B3243,'local electoral areas'!BQ:BR,2,FALSE)</f>
        <v>Enniscorthy</v>
      </c>
      <c r="E3243" s="4">
        <v>14016</v>
      </c>
      <c r="F3243" s="5">
        <v>494</v>
      </c>
      <c r="G3243" t="b">
        <f>COUNTIF(B:B,B3243)&gt;1</f>
        <v>0</v>
      </c>
      <c r="H3243" t="s">
        <v>3151</v>
      </c>
      <c r="I3243" t="b">
        <f>COUNTIF(E:E,E3243)&gt;1</f>
        <v>0</v>
      </c>
    </row>
    <row r="3244" spans="1:9" x14ac:dyDescent="0.2">
      <c r="A3244" s="2" t="s">
        <v>10</v>
      </c>
      <c r="B3244" s="3" t="s">
        <v>3183</v>
      </c>
      <c r="C3244" s="4" t="s">
        <v>3150</v>
      </c>
      <c r="D3244" s="4" t="str">
        <f>VLOOKUP(B3244,'local electoral areas'!BQ:BR,2,FALSE)</f>
        <v>Kilmore</v>
      </c>
      <c r="E3244" s="4">
        <v>14072</v>
      </c>
      <c r="F3244" s="5">
        <v>979</v>
      </c>
      <c r="G3244" t="b">
        <f>COUNTIF(B:B,B3244)&gt;1</f>
        <v>0</v>
      </c>
      <c r="H3244" t="s">
        <v>3151</v>
      </c>
      <c r="I3244" t="b">
        <f>COUNTIF(E:E,E3244)&gt;1</f>
        <v>0</v>
      </c>
    </row>
    <row r="3245" spans="1:9" x14ac:dyDescent="0.2">
      <c r="A3245" s="2" t="s">
        <v>10</v>
      </c>
      <c r="B3245" s="3" t="s">
        <v>3184</v>
      </c>
      <c r="C3245" s="4" t="s">
        <v>3150</v>
      </c>
      <c r="D3245" s="4" t="str">
        <f>VLOOKUP(B3245,'local electoral areas'!BQ:BR,2,FALSE)</f>
        <v>New Ross</v>
      </c>
      <c r="E3245" s="4">
        <v>14073</v>
      </c>
      <c r="F3245" s="5">
        <v>462</v>
      </c>
      <c r="G3245" t="b">
        <f>COUNTIF(B:B,B3245)&gt;1</f>
        <v>0</v>
      </c>
      <c r="H3245" t="s">
        <v>3151</v>
      </c>
      <c r="I3245" t="b">
        <f>COUNTIF(E:E,E3245)&gt;1</f>
        <v>0</v>
      </c>
    </row>
    <row r="3246" spans="1:9" x14ac:dyDescent="0.2">
      <c r="A3246" s="2" t="s">
        <v>10</v>
      </c>
      <c r="B3246" s="3" t="s">
        <v>3185</v>
      </c>
      <c r="C3246" s="4" t="s">
        <v>3150</v>
      </c>
      <c r="D3246" s="4" t="str">
        <f>VLOOKUP(B3246,'local electoral areas'!BQ:BR,2,FALSE)</f>
        <v>New Ross</v>
      </c>
      <c r="E3246" s="4">
        <v>14019</v>
      </c>
      <c r="F3246" s="5">
        <v>1306</v>
      </c>
      <c r="G3246" t="b">
        <f>COUNTIF(B:B,B3246)&gt;1</f>
        <v>0</v>
      </c>
      <c r="H3246" t="s">
        <v>3151</v>
      </c>
      <c r="I3246" t="b">
        <f>COUNTIF(E:E,E3246)&gt;1</f>
        <v>0</v>
      </c>
    </row>
    <row r="3247" spans="1:9" x14ac:dyDescent="0.2">
      <c r="A3247" s="2" t="s">
        <v>10</v>
      </c>
      <c r="B3247" s="3" t="s">
        <v>3186</v>
      </c>
      <c r="C3247" s="4" t="s">
        <v>3150</v>
      </c>
      <c r="D3247" s="4" t="str">
        <f>VLOOKUP(B3247,'local electoral areas'!BQ:BR,2,FALSE)</f>
        <v>Gorey</v>
      </c>
      <c r="E3247" s="4">
        <v>14048</v>
      </c>
      <c r="F3247" s="5">
        <v>1227</v>
      </c>
      <c r="G3247" t="b">
        <f>COUNTIF(B:B,B3247)&gt;1</f>
        <v>0</v>
      </c>
      <c r="H3247" t="s">
        <v>3151</v>
      </c>
      <c r="I3247" t="b">
        <f>COUNTIF(E:E,E3247)&gt;1</f>
        <v>0</v>
      </c>
    </row>
    <row r="3248" spans="1:9" x14ac:dyDescent="0.2">
      <c r="A3248" s="2" t="s">
        <v>10</v>
      </c>
      <c r="B3248" s="3" t="s">
        <v>3187</v>
      </c>
      <c r="C3248" s="4" t="s">
        <v>3150</v>
      </c>
      <c r="D3248" s="4" t="str">
        <f>VLOOKUP(B3248,'local electoral areas'!BQ:BR,2,FALSE)</f>
        <v>Gorey</v>
      </c>
      <c r="E3248" s="4">
        <v>14049</v>
      </c>
      <c r="F3248" s="5">
        <v>2988</v>
      </c>
      <c r="G3248" t="b">
        <f>COUNTIF(B:B,B3248)&gt;1</f>
        <v>0</v>
      </c>
      <c r="H3248" t="s">
        <v>3151</v>
      </c>
      <c r="I3248" t="b">
        <f>COUNTIF(E:E,E3248)&gt;1</f>
        <v>0</v>
      </c>
    </row>
    <row r="3249" spans="1:9" x14ac:dyDescent="0.2">
      <c r="A3249" s="2" t="s">
        <v>10</v>
      </c>
      <c r="B3249" s="3" t="s">
        <v>605</v>
      </c>
      <c r="C3249" s="4" t="s">
        <v>3150</v>
      </c>
      <c r="D3249" s="4" t="str">
        <f>VLOOKUP(B3249,'local electoral areas'!BQ:BR,2,FALSE)</f>
        <v>Kilmore</v>
      </c>
      <c r="E3249" s="4">
        <v>14100</v>
      </c>
      <c r="F3249" s="5">
        <v>1158</v>
      </c>
      <c r="G3249" t="b">
        <f>COUNTIF(B:B,B3249)&gt;1</f>
        <v>1</v>
      </c>
      <c r="H3249" t="s">
        <v>3151</v>
      </c>
      <c r="I3249" t="b">
        <f>COUNTIF(E:E,E3249)&gt;1</f>
        <v>0</v>
      </c>
    </row>
    <row r="3250" spans="1:9" x14ac:dyDescent="0.2">
      <c r="A3250" s="2" t="s">
        <v>10</v>
      </c>
      <c r="B3250" s="3" t="s">
        <v>3188</v>
      </c>
      <c r="C3250" s="4" t="s">
        <v>3150</v>
      </c>
      <c r="D3250" s="4" t="str">
        <f>VLOOKUP(B3250,'local electoral areas'!BQ:BR,2,FALSE)</f>
        <v>Kilmore</v>
      </c>
      <c r="E3250" s="4">
        <v>14101</v>
      </c>
      <c r="F3250" s="5">
        <v>650</v>
      </c>
      <c r="G3250" t="b">
        <f>COUNTIF(B:B,B3250)&gt;1</f>
        <v>0</v>
      </c>
      <c r="H3250" t="s">
        <v>3151</v>
      </c>
      <c r="I3250" t="b">
        <f>COUNTIF(E:E,E3250)&gt;1</f>
        <v>0</v>
      </c>
    </row>
    <row r="3251" spans="1:9" x14ac:dyDescent="0.2">
      <c r="A3251" s="2" t="s">
        <v>10</v>
      </c>
      <c r="B3251" s="3" t="s">
        <v>3189</v>
      </c>
      <c r="C3251" s="4" t="s">
        <v>3150</v>
      </c>
      <c r="D3251" s="4" t="str">
        <f>VLOOKUP(B3251,'local electoral areas'!BQ:BR,2,FALSE)</f>
        <v>New Ross</v>
      </c>
      <c r="E3251" s="4">
        <v>14074</v>
      </c>
      <c r="F3251" s="5">
        <v>334</v>
      </c>
      <c r="G3251" t="b">
        <f>COUNTIF(B:B,B3251)&gt;1</f>
        <v>0</v>
      </c>
      <c r="H3251" t="s">
        <v>3151</v>
      </c>
      <c r="I3251" t="b">
        <f>COUNTIF(E:E,E3251)&gt;1</f>
        <v>0</v>
      </c>
    </row>
    <row r="3252" spans="1:9" x14ac:dyDescent="0.2">
      <c r="A3252" s="2" t="s">
        <v>10</v>
      </c>
      <c r="B3252" s="3" t="s">
        <v>3190</v>
      </c>
      <c r="C3252" s="4" t="s">
        <v>3150</v>
      </c>
      <c r="D3252" s="4" t="str">
        <f>VLOOKUP(B3252,'local electoral areas'!BQ:BR,2,FALSE)</f>
        <v>Kilmuckridge</v>
      </c>
      <c r="E3252" s="4">
        <v>14020</v>
      </c>
      <c r="F3252" s="5">
        <v>1577</v>
      </c>
      <c r="G3252" t="b">
        <f>COUNTIF(B:B,B3252)&gt;1</f>
        <v>0</v>
      </c>
      <c r="H3252" t="s">
        <v>3151</v>
      </c>
      <c r="I3252" t="b">
        <f>COUNTIF(E:E,E3252)&gt;1</f>
        <v>0</v>
      </c>
    </row>
    <row r="3253" spans="1:9" x14ac:dyDescent="0.2">
      <c r="A3253" s="2" t="s">
        <v>10</v>
      </c>
      <c r="B3253" s="3" t="s">
        <v>3191</v>
      </c>
      <c r="C3253" s="4" t="s">
        <v>3150</v>
      </c>
      <c r="D3253" s="4" t="str">
        <f>VLOOKUP(B3253,'local electoral areas'!BQ:BR,2,FALSE)</f>
        <v>Enniscorthy</v>
      </c>
      <c r="E3253" s="4">
        <v>14021</v>
      </c>
      <c r="F3253" s="5">
        <v>11019</v>
      </c>
      <c r="G3253" t="b">
        <f>COUNTIF(B:B,B3253)&gt;1</f>
        <v>0</v>
      </c>
      <c r="H3253" t="s">
        <v>3151</v>
      </c>
      <c r="I3253" t="b">
        <f>COUNTIF(E:E,E3253)&gt;1</f>
        <v>0</v>
      </c>
    </row>
    <row r="3254" spans="1:9" x14ac:dyDescent="0.2">
      <c r="A3254" s="2" t="s">
        <v>10</v>
      </c>
      <c r="B3254" s="3" t="s">
        <v>3192</v>
      </c>
      <c r="C3254" s="4" t="s">
        <v>3150</v>
      </c>
      <c r="D3254" s="4" t="str">
        <f>VLOOKUP(B3254,'local electoral areas'!BQ:BR,2,FALSE)</f>
        <v>Enniscorthy</v>
      </c>
      <c r="E3254" s="4">
        <v>14001</v>
      </c>
      <c r="F3254" s="5">
        <v>2613</v>
      </c>
      <c r="G3254" t="b">
        <f>COUNTIF(B:B,B3254)&gt;1</f>
        <v>0</v>
      </c>
      <c r="H3254" t="s">
        <v>3151</v>
      </c>
      <c r="I3254" t="b">
        <f>COUNTIF(E:E,E3254)&gt;1</f>
        <v>0</v>
      </c>
    </row>
    <row r="3255" spans="1:9" x14ac:dyDescent="0.2">
      <c r="A3255" s="2" t="s">
        <v>10</v>
      </c>
      <c r="B3255" s="3" t="s">
        <v>3193</v>
      </c>
      <c r="C3255" s="4" t="s">
        <v>3150</v>
      </c>
      <c r="D3255" s="4" t="str">
        <f>VLOOKUP(B3255,'local electoral areas'!BQ:BR,2,FALSE)</f>
        <v>Enniscorthy</v>
      </c>
      <c r="E3255" s="4">
        <v>14022</v>
      </c>
      <c r="F3255" s="5">
        <v>1600</v>
      </c>
      <c r="G3255" t="b">
        <f>COUNTIF(B:B,B3255)&gt;1</f>
        <v>0</v>
      </c>
      <c r="H3255" t="s">
        <v>3151</v>
      </c>
      <c r="I3255" t="b">
        <f>COUNTIF(E:E,E3255)&gt;1</f>
        <v>0</v>
      </c>
    </row>
    <row r="3256" spans="1:9" x14ac:dyDescent="0.2">
      <c r="A3256" s="2" t="s">
        <v>10</v>
      </c>
      <c r="B3256" s="3" t="s">
        <v>2857</v>
      </c>
      <c r="C3256" s="4" t="s">
        <v>3150</v>
      </c>
      <c r="D3256" s="4" t="str">
        <f>VLOOKUP(B3256,'local electoral areas'!BQ:BR,2,FALSE)</f>
        <v>New Ross</v>
      </c>
      <c r="E3256" s="4">
        <v>14075</v>
      </c>
      <c r="F3256" s="5">
        <v>970</v>
      </c>
      <c r="G3256" t="b">
        <f>COUNTIF(B:B,B3256)&gt;1</f>
        <v>1</v>
      </c>
      <c r="H3256" t="s">
        <v>3151</v>
      </c>
      <c r="I3256" t="b">
        <f>COUNTIF(E:E,E3256)&gt;1</f>
        <v>0</v>
      </c>
    </row>
    <row r="3257" spans="1:9" x14ac:dyDescent="0.2">
      <c r="A3257" s="2" t="s">
        <v>10</v>
      </c>
      <c r="B3257" s="3" t="s">
        <v>3194</v>
      </c>
      <c r="C3257" s="4" t="s">
        <v>3150</v>
      </c>
      <c r="D3257" s="4" t="str">
        <f>VLOOKUP(B3257,'local electoral areas'!BQ:BR,2,FALSE)</f>
        <v>Kilmuckridge</v>
      </c>
      <c r="E3257" s="4">
        <v>14050</v>
      </c>
      <c r="F3257" s="5">
        <v>702</v>
      </c>
      <c r="G3257" t="b">
        <f>COUNTIF(B:B,B3257)&gt;1</f>
        <v>0</v>
      </c>
      <c r="H3257" t="s">
        <v>3151</v>
      </c>
      <c r="I3257" t="b">
        <f>COUNTIF(E:E,E3257)&gt;1</f>
        <v>0</v>
      </c>
    </row>
    <row r="3258" spans="1:9" x14ac:dyDescent="0.2">
      <c r="A3258" s="2" t="s">
        <v>10</v>
      </c>
      <c r="B3258" s="3" t="s">
        <v>3195</v>
      </c>
      <c r="C3258" s="4" t="s">
        <v>3150</v>
      </c>
      <c r="D3258" s="4" t="str">
        <f>VLOOKUP(B3258,'local electoral areas'!BQ:BR,2,FALSE)</f>
        <v>Wexford</v>
      </c>
      <c r="E3258" s="4">
        <v>14102</v>
      </c>
      <c r="F3258" s="5">
        <v>867</v>
      </c>
      <c r="G3258" t="b">
        <f>COUNTIF(B:B,B3258)&gt;1</f>
        <v>0</v>
      </c>
      <c r="H3258" t="s">
        <v>3151</v>
      </c>
      <c r="I3258" t="b">
        <f>COUNTIF(E:E,E3258)&gt;1</f>
        <v>0</v>
      </c>
    </row>
    <row r="3259" spans="1:9" x14ac:dyDescent="0.2">
      <c r="A3259" s="2" t="s">
        <v>10</v>
      </c>
      <c r="B3259" s="3" t="s">
        <v>51</v>
      </c>
      <c r="C3259" s="4" t="s">
        <v>3150</v>
      </c>
      <c r="D3259" s="4" t="str">
        <f>VLOOKUP(B3259,'local electoral areas'!BQ:BR,2,FALSE)</f>
        <v>Wexford</v>
      </c>
      <c r="E3259" s="4">
        <v>14103</v>
      </c>
      <c r="F3259" s="5">
        <v>627</v>
      </c>
      <c r="G3259" t="b">
        <f>COUNTIF(B:B,B3259)&gt;1</f>
        <v>1</v>
      </c>
      <c r="H3259" t="s">
        <v>3151</v>
      </c>
      <c r="I3259" t="b">
        <f>COUNTIF(E:E,E3259)&gt;1</f>
        <v>0</v>
      </c>
    </row>
    <row r="3260" spans="1:9" x14ac:dyDescent="0.2">
      <c r="A3260" s="2" t="s">
        <v>10</v>
      </c>
      <c r="B3260" s="3" t="s">
        <v>3196</v>
      </c>
      <c r="C3260" s="4" t="s">
        <v>3150</v>
      </c>
      <c r="D3260" s="4" t="str">
        <f>VLOOKUP(B3260,'local electoral areas'!BQ:BR,2,FALSE)</f>
        <v>Gorey</v>
      </c>
      <c r="E3260" s="4">
        <v>14051</v>
      </c>
      <c r="F3260" s="5">
        <v>8363</v>
      </c>
      <c r="G3260" t="b">
        <f>COUNTIF(B:B,B3260)&gt;1</f>
        <v>0</v>
      </c>
      <c r="H3260" t="s">
        <v>3151</v>
      </c>
      <c r="I3260" t="b">
        <f>COUNTIF(E:E,E3260)&gt;1</f>
        <v>0</v>
      </c>
    </row>
    <row r="3261" spans="1:9" x14ac:dyDescent="0.2">
      <c r="A3261" s="2" t="s">
        <v>10</v>
      </c>
      <c r="B3261" s="3" t="s">
        <v>3197</v>
      </c>
      <c r="C3261" s="4" t="s">
        <v>3150</v>
      </c>
      <c r="D3261" s="4" t="str">
        <f>VLOOKUP(B3261,'local electoral areas'!BQ:BR,2,FALSE)</f>
        <v>Gorey</v>
      </c>
      <c r="E3261" s="4">
        <v>14052</v>
      </c>
      <c r="F3261" s="5">
        <v>3743</v>
      </c>
      <c r="G3261" t="b">
        <f>COUNTIF(B:B,B3261)&gt;1</f>
        <v>0</v>
      </c>
      <c r="H3261" t="s">
        <v>3151</v>
      </c>
      <c r="I3261" t="b">
        <f>COUNTIF(E:E,E3261)&gt;1</f>
        <v>0</v>
      </c>
    </row>
    <row r="3262" spans="1:9" x14ac:dyDescent="0.2">
      <c r="A3262" s="2" t="s">
        <v>10</v>
      </c>
      <c r="B3262" s="3" t="s">
        <v>3198</v>
      </c>
      <c r="C3262" s="4" t="s">
        <v>3150</v>
      </c>
      <c r="D3262" s="4" t="str">
        <f>VLOOKUP(B3262,'local electoral areas'!BQ:BR,2,FALSE)</f>
        <v>Kilmore</v>
      </c>
      <c r="E3262" s="4">
        <v>14104</v>
      </c>
      <c r="F3262" s="5">
        <v>554</v>
      </c>
      <c r="G3262" t="b">
        <f>COUNTIF(B:B,B3262)&gt;1</f>
        <v>0</v>
      </c>
      <c r="H3262" t="s">
        <v>3151</v>
      </c>
      <c r="I3262" t="b">
        <f>COUNTIF(E:E,E3262)&gt;1</f>
        <v>0</v>
      </c>
    </row>
    <row r="3263" spans="1:9" x14ac:dyDescent="0.2">
      <c r="A3263" s="2" t="s">
        <v>10</v>
      </c>
      <c r="B3263" s="3" t="s">
        <v>1672</v>
      </c>
      <c r="C3263" s="4" t="s">
        <v>3150</v>
      </c>
      <c r="D3263" s="4" t="str">
        <f>VLOOKUP(B3263,'local electoral areas'!BQ:BR,2,FALSE)</f>
        <v>Kilmore</v>
      </c>
      <c r="E3263" s="4">
        <v>14105</v>
      </c>
      <c r="F3263" s="5">
        <v>554</v>
      </c>
      <c r="G3263" t="b">
        <f>COUNTIF(B:B,B3263)&gt;1</f>
        <v>1</v>
      </c>
      <c r="H3263" t="s">
        <v>3151</v>
      </c>
      <c r="I3263" t="b">
        <f>COUNTIF(E:E,E3263)&gt;1</f>
        <v>0</v>
      </c>
    </row>
    <row r="3264" spans="1:9" x14ac:dyDescent="0.2">
      <c r="A3264" s="2" t="s">
        <v>10</v>
      </c>
      <c r="B3264" s="3" t="s">
        <v>3199</v>
      </c>
      <c r="C3264" s="4" t="s">
        <v>3150</v>
      </c>
      <c r="D3264" s="4" t="str">
        <f>VLOOKUP(B3264,'local electoral areas'!BQ:BR,2,FALSE)</f>
        <v>New Ross</v>
      </c>
      <c r="E3264" s="4">
        <v>14076</v>
      </c>
      <c r="F3264" s="5">
        <v>722</v>
      </c>
      <c r="G3264" t="b">
        <f>COUNTIF(B:B,B3264)&gt;1</f>
        <v>0</v>
      </c>
      <c r="H3264" t="s">
        <v>3151</v>
      </c>
      <c r="I3264" t="b">
        <f>COUNTIF(E:E,E3264)&gt;1</f>
        <v>0</v>
      </c>
    </row>
    <row r="3265" spans="1:9" x14ac:dyDescent="0.2">
      <c r="A3265" s="2" t="s">
        <v>10</v>
      </c>
      <c r="B3265" s="3" t="s">
        <v>3200</v>
      </c>
      <c r="C3265" s="4" t="s">
        <v>3150</v>
      </c>
      <c r="D3265" s="4" t="str">
        <f>VLOOKUP(B3265,'local electoral areas'!BQ:BR,2,FALSE)</f>
        <v>Gorey</v>
      </c>
      <c r="E3265" s="4">
        <v>14053</v>
      </c>
      <c r="F3265" s="5">
        <v>359</v>
      </c>
      <c r="G3265" t="b">
        <f>COUNTIF(B:B,B3265)&gt;1</f>
        <v>0</v>
      </c>
      <c r="H3265" t="s">
        <v>3151</v>
      </c>
      <c r="I3265" t="b">
        <f>COUNTIF(E:E,E3265)&gt;1</f>
        <v>0</v>
      </c>
    </row>
    <row r="3266" spans="1:9" x14ac:dyDescent="0.2">
      <c r="A3266" s="2" t="s">
        <v>10</v>
      </c>
      <c r="B3266" s="3" t="s">
        <v>666</v>
      </c>
      <c r="C3266" s="4" t="s">
        <v>3150</v>
      </c>
      <c r="D3266" s="4" t="str">
        <f>VLOOKUP(B3266,'local electoral areas'!BQ:BR,2,FALSE)</f>
        <v>New Ross</v>
      </c>
      <c r="E3266" s="4">
        <v>14077</v>
      </c>
      <c r="F3266" s="5">
        <v>621</v>
      </c>
      <c r="G3266" t="b">
        <f>COUNTIF(B:B,B3266)&gt;1</f>
        <v>1</v>
      </c>
      <c r="H3266" t="s">
        <v>3151</v>
      </c>
      <c r="I3266" t="b">
        <f>COUNTIF(E:E,E3266)&gt;1</f>
        <v>0</v>
      </c>
    </row>
    <row r="3267" spans="1:9" x14ac:dyDescent="0.2">
      <c r="A3267" s="2" t="s">
        <v>10</v>
      </c>
      <c r="B3267" s="3" t="s">
        <v>3201</v>
      </c>
      <c r="C3267" s="4" t="s">
        <v>3150</v>
      </c>
      <c r="D3267" s="4" t="str">
        <f>VLOOKUP(B3267,'local electoral areas'!BQ:BR,2,FALSE)</f>
        <v>Enniscorthy</v>
      </c>
      <c r="E3267" s="4">
        <v>14023</v>
      </c>
      <c r="F3267" s="5">
        <v>429</v>
      </c>
      <c r="G3267" t="b">
        <f>COUNTIF(B:B,B3267)&gt;1</f>
        <v>0</v>
      </c>
      <c r="H3267" t="s">
        <v>3151</v>
      </c>
      <c r="I3267" t="b">
        <f>COUNTIF(E:E,E3267)&gt;1</f>
        <v>0</v>
      </c>
    </row>
    <row r="3268" spans="1:9" x14ac:dyDescent="0.2">
      <c r="A3268" s="2" t="s">
        <v>10</v>
      </c>
      <c r="B3268" s="3" t="s">
        <v>123</v>
      </c>
      <c r="C3268" s="4" t="s">
        <v>3150</v>
      </c>
      <c r="D3268" s="4" t="str">
        <f>VLOOKUP(B3268,'local electoral areas'!BQ:BR,2,FALSE)</f>
        <v>Wexford</v>
      </c>
      <c r="E3268" s="4">
        <v>14106</v>
      </c>
      <c r="F3268" s="5">
        <v>330</v>
      </c>
      <c r="G3268" t="b">
        <f>COUNTIF(B:B,B3268)&gt;1</f>
        <v>1</v>
      </c>
      <c r="H3268" t="s">
        <v>3151</v>
      </c>
      <c r="I3268" t="b">
        <f>COUNTIF(E:E,E3268)&gt;1</f>
        <v>0</v>
      </c>
    </row>
    <row r="3269" spans="1:9" x14ac:dyDescent="0.2">
      <c r="A3269" s="2" t="s">
        <v>10</v>
      </c>
      <c r="B3269" s="3" t="s">
        <v>3202</v>
      </c>
      <c r="C3269" s="4" t="s">
        <v>3150</v>
      </c>
      <c r="D3269" s="4" t="str">
        <f>VLOOKUP(B3269,'local electoral areas'!BQ:BR,2,FALSE)</f>
        <v>Gorey</v>
      </c>
      <c r="E3269" s="4">
        <v>14054</v>
      </c>
      <c r="F3269" s="5">
        <v>1190</v>
      </c>
      <c r="G3269" t="b">
        <f>COUNTIF(B:B,B3269)&gt;1</f>
        <v>0</v>
      </c>
      <c r="H3269" t="s">
        <v>3151</v>
      </c>
      <c r="I3269" t="b">
        <f>COUNTIF(E:E,E3269)&gt;1</f>
        <v>0</v>
      </c>
    </row>
    <row r="3270" spans="1:9" x14ac:dyDescent="0.2">
      <c r="A3270" s="2" t="s">
        <v>10</v>
      </c>
      <c r="B3270" s="3" t="s">
        <v>3203</v>
      </c>
      <c r="C3270" s="4" t="s">
        <v>3150</v>
      </c>
      <c r="D3270" s="4" t="str">
        <f>VLOOKUP(B3270,'local electoral areas'!BQ:BR,2,FALSE)</f>
        <v>Kilmuckridge</v>
      </c>
      <c r="E3270" s="4">
        <v>14024</v>
      </c>
      <c r="F3270" s="5">
        <v>727</v>
      </c>
      <c r="G3270" t="b">
        <f>COUNTIF(B:B,B3270)&gt;1</f>
        <v>0</v>
      </c>
      <c r="H3270" t="s">
        <v>3151</v>
      </c>
      <c r="I3270" t="b">
        <f>COUNTIF(E:E,E3270)&gt;1</f>
        <v>0</v>
      </c>
    </row>
    <row r="3271" spans="1:9" x14ac:dyDescent="0.2">
      <c r="A3271" s="2" t="s">
        <v>10</v>
      </c>
      <c r="B3271" s="3" t="s">
        <v>3204</v>
      </c>
      <c r="C3271" s="4" t="s">
        <v>3150</v>
      </c>
      <c r="D3271" s="4" t="str">
        <f>VLOOKUP(B3271,'local electoral areas'!BQ:BR,2,FALSE)</f>
        <v>Kilmore</v>
      </c>
      <c r="E3271" s="4">
        <v>14107</v>
      </c>
      <c r="F3271" s="5">
        <v>507</v>
      </c>
      <c r="G3271" t="b">
        <f>COUNTIF(B:B,B3271)&gt;1</f>
        <v>0</v>
      </c>
      <c r="H3271" t="s">
        <v>3151</v>
      </c>
      <c r="I3271" t="b">
        <f>COUNTIF(E:E,E3271)&gt;1</f>
        <v>0</v>
      </c>
    </row>
    <row r="3272" spans="1:9" x14ac:dyDescent="0.2">
      <c r="A3272" s="2" t="s">
        <v>10</v>
      </c>
      <c r="B3272" s="3" t="s">
        <v>1567</v>
      </c>
      <c r="C3272" s="4" t="s">
        <v>3150</v>
      </c>
      <c r="D3272" s="4" t="str">
        <f>VLOOKUP(B3272,'local electoral areas'!BQ:BR,2,FALSE)</f>
        <v>New Ross</v>
      </c>
      <c r="E3272" s="4">
        <v>14078</v>
      </c>
      <c r="F3272" s="5">
        <v>427</v>
      </c>
      <c r="G3272" t="b">
        <f>COUNTIF(B:B,B3272)&gt;1</f>
        <v>1</v>
      </c>
      <c r="H3272" t="s">
        <v>3151</v>
      </c>
      <c r="I3272" t="b">
        <f>COUNTIF(E:E,E3272)&gt;1</f>
        <v>0</v>
      </c>
    </row>
    <row r="3273" spans="1:9" x14ac:dyDescent="0.2">
      <c r="A3273" s="2" t="s">
        <v>10</v>
      </c>
      <c r="B3273" s="3" t="s">
        <v>3205</v>
      </c>
      <c r="C3273" s="4" t="s">
        <v>3150</v>
      </c>
      <c r="D3273" s="4" t="str">
        <f>VLOOKUP(B3273,'local electoral areas'!BQ:BR,2,FALSE)</f>
        <v>Gorey</v>
      </c>
      <c r="E3273" s="4">
        <v>14055</v>
      </c>
      <c r="F3273" s="5">
        <v>888</v>
      </c>
      <c r="G3273" t="b">
        <f>COUNTIF(B:B,B3273)&gt;1</f>
        <v>0</v>
      </c>
      <c r="H3273" t="s">
        <v>3151</v>
      </c>
      <c r="I3273" t="b">
        <f>COUNTIF(E:E,E3273)&gt;1</f>
        <v>0</v>
      </c>
    </row>
    <row r="3274" spans="1:9" x14ac:dyDescent="0.2">
      <c r="A3274" s="2" t="s">
        <v>10</v>
      </c>
      <c r="B3274" s="3" t="s">
        <v>3206</v>
      </c>
      <c r="C3274" s="4" t="s">
        <v>3150</v>
      </c>
      <c r="D3274" s="4" t="str">
        <f>VLOOKUP(B3274,'local electoral areas'!BQ:BR,2,FALSE)</f>
        <v>Kilmore</v>
      </c>
      <c r="E3274" s="4">
        <v>14108</v>
      </c>
      <c r="F3274" s="5">
        <v>529</v>
      </c>
      <c r="G3274" t="b">
        <f>COUNTIF(B:B,B3274)&gt;1</f>
        <v>0</v>
      </c>
      <c r="H3274" t="s">
        <v>3151</v>
      </c>
      <c r="I3274" t="b">
        <f>COUNTIF(E:E,E3274)&gt;1</f>
        <v>0</v>
      </c>
    </row>
    <row r="3275" spans="1:9" x14ac:dyDescent="0.2">
      <c r="A3275" s="2" t="s">
        <v>10</v>
      </c>
      <c r="B3275" s="3" t="s">
        <v>3207</v>
      </c>
      <c r="C3275" s="4" t="s">
        <v>3150</v>
      </c>
      <c r="D3275" s="4" t="str">
        <f>VLOOKUP(B3275,'local electoral areas'!BQ:BR,2,FALSE)</f>
        <v>New Ross</v>
      </c>
      <c r="E3275" s="4">
        <v>14025</v>
      </c>
      <c r="F3275" s="5">
        <v>1039</v>
      </c>
      <c r="G3275" t="b">
        <f>COUNTIF(B:B,B3275)&gt;1</f>
        <v>0</v>
      </c>
      <c r="H3275" t="s">
        <v>3151</v>
      </c>
      <c r="I3275" t="b">
        <f>COUNTIF(E:E,E3275)&gt;1</f>
        <v>0</v>
      </c>
    </row>
    <row r="3276" spans="1:9" x14ac:dyDescent="0.2">
      <c r="A3276" s="2" t="s">
        <v>10</v>
      </c>
      <c r="B3276" s="3" t="s">
        <v>3208</v>
      </c>
      <c r="C3276" s="4" t="s">
        <v>3150</v>
      </c>
      <c r="D3276" s="4" t="str">
        <f>VLOOKUP(B3276,'local electoral areas'!BQ:BR,2,FALSE)</f>
        <v>Kilmuckridge</v>
      </c>
      <c r="E3276" s="4">
        <v>14056</v>
      </c>
      <c r="F3276" s="5">
        <v>630</v>
      </c>
      <c r="G3276" t="b">
        <f>COUNTIF(B:B,B3276)&gt;1</f>
        <v>0</v>
      </c>
      <c r="H3276" t="s">
        <v>3151</v>
      </c>
      <c r="I3276" t="b">
        <f>COUNTIF(E:E,E3276)&gt;1</f>
        <v>0</v>
      </c>
    </row>
    <row r="3277" spans="1:9" x14ac:dyDescent="0.2">
      <c r="A3277" s="2" t="s">
        <v>10</v>
      </c>
      <c r="B3277" s="3" t="s">
        <v>3209</v>
      </c>
      <c r="C3277" s="4" t="s">
        <v>3150</v>
      </c>
      <c r="D3277" s="4" t="str">
        <f>VLOOKUP(B3277,'local electoral areas'!BQ:BR,2,FALSE)</f>
        <v>New Ross</v>
      </c>
      <c r="E3277" s="4">
        <v>14079</v>
      </c>
      <c r="F3277" s="5">
        <v>771</v>
      </c>
      <c r="G3277" t="b">
        <f>COUNTIF(B:B,B3277)&gt;1</f>
        <v>0</v>
      </c>
      <c r="H3277" t="s">
        <v>3151</v>
      </c>
      <c r="I3277" t="b">
        <f>COUNTIF(E:E,E3277)&gt;1</f>
        <v>0</v>
      </c>
    </row>
    <row r="3278" spans="1:9" x14ac:dyDescent="0.2">
      <c r="A3278" s="2" t="s">
        <v>10</v>
      </c>
      <c r="B3278" s="3" t="s">
        <v>3210</v>
      </c>
      <c r="C3278" s="4" t="s">
        <v>3150</v>
      </c>
      <c r="D3278" s="4" t="str">
        <f>VLOOKUP(B3278,'local electoral areas'!BQ:BR,2,FALSE)</f>
        <v>Kilmuckridge</v>
      </c>
      <c r="E3278" s="4">
        <v>14057</v>
      </c>
      <c r="F3278" s="5">
        <v>639</v>
      </c>
      <c r="G3278" t="b">
        <f>COUNTIF(B:B,B3278)&gt;1</f>
        <v>0</v>
      </c>
      <c r="H3278" t="s">
        <v>3151</v>
      </c>
      <c r="I3278" t="b">
        <f>COUNTIF(E:E,E3278)&gt;1</f>
        <v>0</v>
      </c>
    </row>
    <row r="3279" spans="1:9" x14ac:dyDescent="0.2">
      <c r="A3279" s="2" t="s">
        <v>10</v>
      </c>
      <c r="B3279" s="3" t="s">
        <v>3211</v>
      </c>
      <c r="C3279" s="4" t="s">
        <v>3150</v>
      </c>
      <c r="D3279" s="4" t="str">
        <f>VLOOKUP(B3279,'local electoral areas'!BQ:BR,2,FALSE)</f>
        <v>Kilmore</v>
      </c>
      <c r="E3279" s="4">
        <v>14109</v>
      </c>
      <c r="F3279" s="5">
        <v>873</v>
      </c>
      <c r="G3279" t="b">
        <f>COUNTIF(B:B,B3279)&gt;1</f>
        <v>0</v>
      </c>
      <c r="H3279" t="s">
        <v>3151</v>
      </c>
      <c r="I3279" t="b">
        <f>COUNTIF(E:E,E3279)&gt;1</f>
        <v>0</v>
      </c>
    </row>
    <row r="3280" spans="1:9" x14ac:dyDescent="0.2">
      <c r="A3280" s="2" t="s">
        <v>10</v>
      </c>
      <c r="B3280" s="3" t="s">
        <v>3212</v>
      </c>
      <c r="C3280" s="4" t="s">
        <v>3150</v>
      </c>
      <c r="D3280" s="4" t="str">
        <f>VLOOKUP(B3280,'local electoral areas'!BQ:BR,2,FALSE)</f>
        <v>Enniscorthy</v>
      </c>
      <c r="E3280" s="4">
        <v>14027</v>
      </c>
      <c r="F3280" s="5">
        <v>840</v>
      </c>
      <c r="G3280" t="b">
        <f>COUNTIF(B:B,B3280)&gt;1</f>
        <v>0</v>
      </c>
      <c r="H3280" t="s">
        <v>3151</v>
      </c>
      <c r="I3280" t="b">
        <f>COUNTIF(E:E,E3280)&gt;1</f>
        <v>0</v>
      </c>
    </row>
    <row r="3281" spans="1:9" x14ac:dyDescent="0.2">
      <c r="A3281" s="2" t="s">
        <v>10</v>
      </c>
      <c r="B3281" s="3" t="s">
        <v>3213</v>
      </c>
      <c r="C3281" s="4" t="s">
        <v>3150</v>
      </c>
      <c r="D3281" s="4" t="str">
        <f>VLOOKUP(B3281,'local electoral areas'!BQ:BR,2,FALSE)</f>
        <v>Wexford</v>
      </c>
      <c r="E3281" s="4">
        <v>14110</v>
      </c>
      <c r="F3281" s="5">
        <v>757</v>
      </c>
      <c r="G3281" t="b">
        <f>COUNTIF(B:B,B3281)&gt;1</f>
        <v>0</v>
      </c>
      <c r="H3281" t="s">
        <v>3151</v>
      </c>
      <c r="I3281" t="b">
        <f>COUNTIF(E:E,E3281)&gt;1</f>
        <v>0</v>
      </c>
    </row>
    <row r="3282" spans="1:9" x14ac:dyDescent="0.2">
      <c r="A3282" s="2" t="s">
        <v>10</v>
      </c>
      <c r="B3282" s="3" t="s">
        <v>2056</v>
      </c>
      <c r="C3282" s="4" t="s">
        <v>3150</v>
      </c>
      <c r="D3282" s="4" t="str">
        <f>VLOOKUP(B3282,'local electoral areas'!BQ:BR,2,FALSE)</f>
        <v>Kilmuckridge</v>
      </c>
      <c r="E3282" s="4">
        <v>14026</v>
      </c>
      <c r="F3282" s="5">
        <v>1543</v>
      </c>
      <c r="G3282" t="b">
        <f>COUNTIF(B:B,B3282)&gt;1</f>
        <v>1</v>
      </c>
      <c r="H3282" t="s">
        <v>3151</v>
      </c>
      <c r="I3282" t="b">
        <f>COUNTIF(E:E,E3282)&gt;1</f>
        <v>0</v>
      </c>
    </row>
    <row r="3283" spans="1:9" x14ac:dyDescent="0.2">
      <c r="A3283" s="2" t="s">
        <v>10</v>
      </c>
      <c r="B3283" s="3" t="s">
        <v>3214</v>
      </c>
      <c r="C3283" s="4" t="s">
        <v>3150</v>
      </c>
      <c r="D3283" s="4" t="str">
        <f>VLOOKUP(B3283,'local electoral areas'!BQ:BR,2,FALSE)</f>
        <v>New Ross</v>
      </c>
      <c r="E3283" s="4">
        <v>14080</v>
      </c>
      <c r="F3283" s="5">
        <v>887</v>
      </c>
      <c r="G3283" t="b">
        <f>COUNTIF(B:B,B3283)&gt;1</f>
        <v>0</v>
      </c>
      <c r="H3283" t="s">
        <v>3151</v>
      </c>
      <c r="I3283" t="b">
        <f>COUNTIF(E:E,E3283)&gt;1</f>
        <v>0</v>
      </c>
    </row>
    <row r="3284" spans="1:9" x14ac:dyDescent="0.2">
      <c r="A3284" s="2" t="s">
        <v>10</v>
      </c>
      <c r="B3284" s="3" t="s">
        <v>2428</v>
      </c>
      <c r="C3284" s="4" t="s">
        <v>3150</v>
      </c>
      <c r="D3284" s="4" t="str">
        <f>VLOOKUP(B3284,'local electoral areas'!BQ:BR,2,FALSE)</f>
        <v>Kilmore</v>
      </c>
      <c r="E3284" s="4">
        <v>14111</v>
      </c>
      <c r="F3284" s="5">
        <v>2494</v>
      </c>
      <c r="G3284" t="b">
        <f>COUNTIF(B:B,B3284)&gt;1</f>
        <v>1</v>
      </c>
      <c r="H3284" t="s">
        <v>3151</v>
      </c>
      <c r="I3284" t="b">
        <f>COUNTIF(E:E,E3284)&gt;1</f>
        <v>0</v>
      </c>
    </row>
    <row r="3285" spans="1:9" x14ac:dyDescent="0.2">
      <c r="A3285" s="2" t="s">
        <v>10</v>
      </c>
      <c r="B3285" s="3" t="s">
        <v>3215</v>
      </c>
      <c r="C3285" s="4" t="s">
        <v>3150</v>
      </c>
      <c r="D3285" s="4" t="str">
        <f>VLOOKUP(B3285,'local electoral areas'!BQ:BR,2,FALSE)</f>
        <v>Gorey</v>
      </c>
      <c r="E3285" s="4">
        <v>14058</v>
      </c>
      <c r="F3285" s="5">
        <v>483</v>
      </c>
      <c r="G3285" t="b">
        <f>COUNTIF(B:B,B3285)&gt;1</f>
        <v>0</v>
      </c>
      <c r="H3285" t="s">
        <v>3151</v>
      </c>
      <c r="I3285" t="b">
        <f>COUNTIF(E:E,E3285)&gt;1</f>
        <v>0</v>
      </c>
    </row>
    <row r="3286" spans="1:9" x14ac:dyDescent="0.2">
      <c r="A3286" s="2" t="s">
        <v>10</v>
      </c>
      <c r="B3286" s="3" t="s">
        <v>703</v>
      </c>
      <c r="C3286" s="4" t="s">
        <v>3150</v>
      </c>
      <c r="D3286" s="4" t="str">
        <f>VLOOKUP(B3286,'local electoral areas'!BQ:BR,2,FALSE)</f>
        <v>Wexford</v>
      </c>
      <c r="E3286" s="4">
        <v>14112</v>
      </c>
      <c r="F3286" s="5">
        <v>758</v>
      </c>
      <c r="G3286" t="b">
        <f>COUNTIF(B:B,B3286)&gt;1</f>
        <v>1</v>
      </c>
      <c r="H3286" t="s">
        <v>3151</v>
      </c>
      <c r="I3286" t="b">
        <f>COUNTIF(E:E,E3286)&gt;1</f>
        <v>0</v>
      </c>
    </row>
    <row r="3287" spans="1:9" x14ac:dyDescent="0.2">
      <c r="A3287" s="2" t="s">
        <v>10</v>
      </c>
      <c r="B3287" s="3" t="s">
        <v>387</v>
      </c>
      <c r="C3287" s="4" t="s">
        <v>3150</v>
      </c>
      <c r="D3287" s="4" t="str">
        <f>VLOOKUP(B3287,'local electoral areas'!BQ:BR,2,FALSE)</f>
        <v>Enniscorthy</v>
      </c>
      <c r="E3287" s="4">
        <v>14028</v>
      </c>
      <c r="F3287" s="5">
        <v>430</v>
      </c>
      <c r="G3287" t="b">
        <f>COUNTIF(B:B,B3287)&gt;1</f>
        <v>1</v>
      </c>
      <c r="H3287" t="s">
        <v>3151</v>
      </c>
      <c r="I3287" t="b">
        <f>COUNTIF(E:E,E3287)&gt;1</f>
        <v>0</v>
      </c>
    </row>
    <row r="3288" spans="1:9" x14ac:dyDescent="0.2">
      <c r="A3288" s="2" t="s">
        <v>10</v>
      </c>
      <c r="B3288" s="3" t="s">
        <v>3216</v>
      </c>
      <c r="C3288" s="4" t="s">
        <v>3150</v>
      </c>
      <c r="D3288" s="4" t="str">
        <f>VLOOKUP(B3288,'local electoral areas'!BQ:BR,2,FALSE)</f>
        <v>Kilmore</v>
      </c>
      <c r="E3288" s="4">
        <v>14113</v>
      </c>
      <c r="F3288" s="5">
        <v>1068</v>
      </c>
      <c r="G3288" t="b">
        <f>COUNTIF(B:B,B3288)&gt;1</f>
        <v>0</v>
      </c>
      <c r="H3288" t="s">
        <v>3151</v>
      </c>
      <c r="I3288" t="b">
        <f>COUNTIF(E:E,E3288)&gt;1</f>
        <v>0</v>
      </c>
    </row>
    <row r="3289" spans="1:9" x14ac:dyDescent="0.2">
      <c r="A3289" s="2" t="s">
        <v>10</v>
      </c>
      <c r="B3289" s="3" t="s">
        <v>3217</v>
      </c>
      <c r="C3289" s="4" t="s">
        <v>3150</v>
      </c>
      <c r="D3289" s="4" t="str">
        <f>VLOOKUP(B3289,'local electoral areas'!BQ:BR,2,FALSE)</f>
        <v>Enniscorthy</v>
      </c>
      <c r="E3289" s="4">
        <v>14029</v>
      </c>
      <c r="F3289" s="5">
        <v>504</v>
      </c>
      <c r="G3289" t="b">
        <f>COUNTIF(B:B,B3289)&gt;1</f>
        <v>0</v>
      </c>
      <c r="H3289" t="s">
        <v>3151</v>
      </c>
      <c r="I3289" t="b">
        <f>COUNTIF(E:E,E3289)&gt;1</f>
        <v>0</v>
      </c>
    </row>
    <row r="3290" spans="1:9" x14ac:dyDescent="0.2">
      <c r="A3290" s="2" t="s">
        <v>10</v>
      </c>
      <c r="B3290" s="3" t="s">
        <v>3218</v>
      </c>
      <c r="C3290" s="4" t="s">
        <v>3150</v>
      </c>
      <c r="D3290" s="4" t="str">
        <f>VLOOKUP(B3290,'local electoral areas'!BQ:BR,2,FALSE)</f>
        <v>Kilmore</v>
      </c>
      <c r="E3290" s="4">
        <v>14114</v>
      </c>
      <c r="F3290" s="5">
        <v>624</v>
      </c>
      <c r="G3290" t="b">
        <f>COUNTIF(B:B,B3290)&gt;1</f>
        <v>0</v>
      </c>
      <c r="H3290" t="s">
        <v>3151</v>
      </c>
      <c r="I3290" t="b">
        <f>COUNTIF(E:E,E3290)&gt;1</f>
        <v>0</v>
      </c>
    </row>
    <row r="3291" spans="1:9" x14ac:dyDescent="0.2">
      <c r="A3291" s="2" t="s">
        <v>10</v>
      </c>
      <c r="B3291" s="3" t="s">
        <v>3219</v>
      </c>
      <c r="C3291" s="4" t="s">
        <v>3150</v>
      </c>
      <c r="D3291" s="4" t="str">
        <f>VLOOKUP(B3291,'local electoral areas'!BQ:BR,2,FALSE)</f>
        <v>Gorey</v>
      </c>
      <c r="E3291" s="4">
        <v>14059</v>
      </c>
      <c r="F3291" s="5">
        <v>1063</v>
      </c>
      <c r="G3291" t="b">
        <f>COUNTIF(B:B,B3291)&gt;1</f>
        <v>0</v>
      </c>
      <c r="H3291" t="s">
        <v>3151</v>
      </c>
      <c r="I3291" t="b">
        <f>COUNTIF(E:E,E3291)&gt;1</f>
        <v>0</v>
      </c>
    </row>
    <row r="3292" spans="1:9" x14ac:dyDescent="0.2">
      <c r="A3292" s="2" t="s">
        <v>10</v>
      </c>
      <c r="B3292" s="3" t="s">
        <v>743</v>
      </c>
      <c r="C3292" s="4" t="s">
        <v>3150</v>
      </c>
      <c r="D3292" s="4" t="str">
        <f>VLOOKUP(B3292,'local electoral areas'!BQ:BR,2,FALSE)</f>
        <v>Enniscorthy</v>
      </c>
      <c r="E3292" s="4">
        <v>14030</v>
      </c>
      <c r="F3292" s="5">
        <v>1132</v>
      </c>
      <c r="G3292" t="b">
        <f>COUNTIF(B:B,B3292)&gt;1</f>
        <v>1</v>
      </c>
      <c r="H3292" t="s">
        <v>3151</v>
      </c>
      <c r="I3292" t="b">
        <f>COUNTIF(E:E,E3292)&gt;1</f>
        <v>0</v>
      </c>
    </row>
    <row r="3293" spans="1:9" x14ac:dyDescent="0.2">
      <c r="A3293" s="2" t="s">
        <v>10</v>
      </c>
      <c r="B3293" s="3" t="s">
        <v>3220</v>
      </c>
      <c r="C3293" s="4" t="s">
        <v>3150</v>
      </c>
      <c r="D3293" s="4" t="str">
        <f>VLOOKUP(B3293,'local electoral areas'!BQ:BR,2,FALSE)</f>
        <v>Kilmore</v>
      </c>
      <c r="E3293" s="4">
        <v>14115</v>
      </c>
      <c r="F3293" s="5">
        <v>569</v>
      </c>
      <c r="G3293" t="b">
        <f>COUNTIF(B:B,B3293)&gt;1</f>
        <v>0</v>
      </c>
      <c r="H3293" t="s">
        <v>3151</v>
      </c>
      <c r="I3293" t="b">
        <f>COUNTIF(E:E,E3293)&gt;1</f>
        <v>0</v>
      </c>
    </row>
    <row r="3294" spans="1:9" x14ac:dyDescent="0.2">
      <c r="A3294" s="2" t="s">
        <v>10</v>
      </c>
      <c r="B3294" s="3" t="s">
        <v>3221</v>
      </c>
      <c r="C3294" s="4" t="s">
        <v>3150</v>
      </c>
      <c r="D3294" s="4" t="str">
        <f>VLOOKUP(B3294,'local electoral areas'!BQ:BR,2,FALSE)</f>
        <v>Kilmuckridge</v>
      </c>
      <c r="E3294" s="4">
        <v>14060</v>
      </c>
      <c r="F3294" s="5">
        <v>889</v>
      </c>
      <c r="G3294" t="b">
        <f>COUNTIF(B:B,B3294)&gt;1</f>
        <v>0</v>
      </c>
      <c r="H3294" t="s">
        <v>3151</v>
      </c>
      <c r="I3294" t="b">
        <f>COUNTIF(E:E,E3294)&gt;1</f>
        <v>0</v>
      </c>
    </row>
    <row r="3295" spans="1:9" x14ac:dyDescent="0.2">
      <c r="A3295" s="2" t="s">
        <v>10</v>
      </c>
      <c r="B3295" s="3" t="s">
        <v>3222</v>
      </c>
      <c r="C3295" s="4" t="s">
        <v>3150</v>
      </c>
      <c r="D3295" s="4" t="str">
        <f>VLOOKUP(B3295,'local electoral areas'!BQ:BR,2,FALSE)</f>
        <v>Gorey</v>
      </c>
      <c r="E3295" s="4">
        <v>14061</v>
      </c>
      <c r="F3295" s="5">
        <v>730</v>
      </c>
      <c r="G3295" t="b">
        <f>COUNTIF(B:B,B3295)&gt;1</f>
        <v>0</v>
      </c>
      <c r="H3295" t="s">
        <v>3151</v>
      </c>
      <c r="I3295" t="b">
        <f>COUNTIF(E:E,E3295)&gt;1</f>
        <v>0</v>
      </c>
    </row>
    <row r="3296" spans="1:9" x14ac:dyDescent="0.2">
      <c r="A3296" s="2" t="s">
        <v>10</v>
      </c>
      <c r="B3296" s="3" t="s">
        <v>3223</v>
      </c>
      <c r="C3296" s="4" t="s">
        <v>3150</v>
      </c>
      <c r="D3296" s="4" t="str">
        <f>VLOOKUP(B3296,'local electoral areas'!BQ:BR,2,FALSE)</f>
        <v>Enniscorthy</v>
      </c>
      <c r="E3296" s="4">
        <v>14031</v>
      </c>
      <c r="F3296" s="5">
        <v>466</v>
      </c>
      <c r="G3296" t="b">
        <f>COUNTIF(B:B,B3296)&gt;1</f>
        <v>0</v>
      </c>
      <c r="H3296" t="s">
        <v>3151</v>
      </c>
      <c r="I3296" t="b">
        <f>COUNTIF(E:E,E3296)&gt;1</f>
        <v>0</v>
      </c>
    </row>
    <row r="3297" spans="1:9" x14ac:dyDescent="0.2">
      <c r="A3297" s="2" t="s">
        <v>10</v>
      </c>
      <c r="B3297" s="3" t="s">
        <v>3224</v>
      </c>
      <c r="C3297" s="4" t="s">
        <v>3150</v>
      </c>
      <c r="D3297" s="4" t="str">
        <f>VLOOKUP(B3297,'local electoral areas'!BQ:BR,2,FALSE)</f>
        <v>New Ross</v>
      </c>
      <c r="E3297" s="4">
        <v>14082</v>
      </c>
      <c r="F3297" s="5">
        <v>4178</v>
      </c>
      <c r="G3297" t="b">
        <f>COUNTIF(B:B,B3297)&gt;1</f>
        <v>0</v>
      </c>
      <c r="H3297" t="s">
        <v>3151</v>
      </c>
      <c r="I3297" t="b">
        <f>COUNTIF(E:E,E3297)&gt;1</f>
        <v>0</v>
      </c>
    </row>
    <row r="3298" spans="1:9" x14ac:dyDescent="0.2">
      <c r="A3298" s="2" t="s">
        <v>10</v>
      </c>
      <c r="B3298" s="3" t="s">
        <v>3225</v>
      </c>
      <c r="C3298" s="4" t="s">
        <v>3150</v>
      </c>
      <c r="D3298" s="4" t="str">
        <f>VLOOKUP(B3298,'local electoral areas'!BQ:BR,2,FALSE)</f>
        <v>New Ross</v>
      </c>
      <c r="E3298" s="4">
        <v>14002</v>
      </c>
      <c r="F3298" s="5">
        <v>3938</v>
      </c>
      <c r="G3298" t="b">
        <f>COUNTIF(B:B,B3298)&gt;1</f>
        <v>0</v>
      </c>
      <c r="H3298" t="s">
        <v>3151</v>
      </c>
      <c r="I3298" t="b">
        <f>COUNTIF(E:E,E3298)&gt;1</f>
        <v>0</v>
      </c>
    </row>
    <row r="3299" spans="1:9" x14ac:dyDescent="0.2">
      <c r="A3299" s="2" t="s">
        <v>10</v>
      </c>
      <c r="B3299" s="3" t="s">
        <v>3226</v>
      </c>
      <c r="C3299" s="4" t="s">
        <v>3150</v>
      </c>
      <c r="D3299" s="4" t="str">
        <f>VLOOKUP(B3299,'local electoral areas'!BQ:BR,2,FALSE)</f>
        <v>New Ross</v>
      </c>
      <c r="E3299" s="4">
        <v>14081</v>
      </c>
      <c r="F3299" s="5">
        <v>563</v>
      </c>
      <c r="G3299" t="b">
        <f>COUNTIF(B:B,B3299)&gt;1</f>
        <v>0</v>
      </c>
      <c r="H3299" t="s">
        <v>3151</v>
      </c>
      <c r="I3299" t="b">
        <f>COUNTIF(E:E,E3299)&gt;1</f>
        <v>0</v>
      </c>
    </row>
    <row r="3300" spans="1:9" x14ac:dyDescent="0.2">
      <c r="A3300" s="2" t="s">
        <v>10</v>
      </c>
      <c r="B3300" s="3" t="s">
        <v>1124</v>
      </c>
      <c r="C3300" s="4" t="s">
        <v>3150</v>
      </c>
      <c r="D3300" s="4" t="str">
        <f>VLOOKUP(B3300,'local electoral areas'!BQ:BR,2,FALSE)</f>
        <v>Kilmore</v>
      </c>
      <c r="E3300" s="4">
        <v>14116</v>
      </c>
      <c r="F3300" s="5">
        <v>532</v>
      </c>
      <c r="G3300" t="b">
        <f>COUNTIF(B:B,B3300)&gt;1</f>
        <v>1</v>
      </c>
      <c r="H3300" t="s">
        <v>3151</v>
      </c>
      <c r="I3300" t="b">
        <f>COUNTIF(E:E,E3300)&gt;1</f>
        <v>0</v>
      </c>
    </row>
    <row r="3301" spans="1:9" x14ac:dyDescent="0.2">
      <c r="A3301" s="2" t="s">
        <v>10</v>
      </c>
      <c r="B3301" s="3" t="s">
        <v>3227</v>
      </c>
      <c r="C3301" s="4" t="s">
        <v>3150</v>
      </c>
      <c r="D3301" s="4" t="str">
        <f>VLOOKUP(B3301,'local electoral areas'!BQ:BR,2,FALSE)</f>
        <v>Enniscorthy</v>
      </c>
      <c r="E3301" s="4">
        <v>14032</v>
      </c>
      <c r="F3301" s="5">
        <v>2439</v>
      </c>
      <c r="G3301" t="b">
        <f>COUNTIF(B:B,B3301)&gt;1</f>
        <v>0</v>
      </c>
      <c r="H3301" t="s">
        <v>3151</v>
      </c>
      <c r="I3301" t="b">
        <f>COUNTIF(E:E,E3301)&gt;1</f>
        <v>0</v>
      </c>
    </row>
    <row r="3302" spans="1:9" x14ac:dyDescent="0.2">
      <c r="A3302" s="2" t="s">
        <v>10</v>
      </c>
      <c r="B3302" s="3" t="s">
        <v>3228</v>
      </c>
      <c r="C3302" s="4" t="s">
        <v>3150</v>
      </c>
      <c r="D3302" s="4" t="str">
        <f>VLOOKUP(B3302,'local electoral areas'!BQ:BR,2,FALSE)</f>
        <v>New Ross</v>
      </c>
      <c r="E3302" s="4">
        <v>14084</v>
      </c>
      <c r="F3302" s="5">
        <v>500</v>
      </c>
      <c r="G3302" t="b">
        <f>COUNTIF(B:B,B3302)&gt;1</f>
        <v>0</v>
      </c>
      <c r="H3302" t="s">
        <v>3151</v>
      </c>
      <c r="I3302" t="b">
        <f>COUNTIF(E:E,E3302)&gt;1</f>
        <v>0</v>
      </c>
    </row>
    <row r="3303" spans="1:9" x14ac:dyDescent="0.2">
      <c r="A3303" s="2" t="s">
        <v>10</v>
      </c>
      <c r="B3303" s="3" t="s">
        <v>3229</v>
      </c>
      <c r="C3303" s="4" t="s">
        <v>3150</v>
      </c>
      <c r="D3303" s="4" t="str">
        <f>VLOOKUP(B3303,'local electoral areas'!BQ:BR,2,FALSE)</f>
        <v>New Ross</v>
      </c>
      <c r="E3303" s="4">
        <v>14083</v>
      </c>
      <c r="F3303" s="5">
        <v>731</v>
      </c>
      <c r="G3303" t="b">
        <f>COUNTIF(B:B,B3303)&gt;1</f>
        <v>0</v>
      </c>
      <c r="H3303" t="s">
        <v>3151</v>
      </c>
      <c r="I3303" t="b">
        <f>COUNTIF(E:E,E3303)&gt;1</f>
        <v>0</v>
      </c>
    </row>
    <row r="3304" spans="1:9" x14ac:dyDescent="0.2">
      <c r="A3304" s="2" t="s">
        <v>10</v>
      </c>
      <c r="B3304" s="3" t="s">
        <v>1885</v>
      </c>
      <c r="C3304" s="4" t="s">
        <v>3150</v>
      </c>
      <c r="D3304" s="4" t="str">
        <f>VLOOKUP(B3304,'local electoral areas'!BQ:BR,2,FALSE)</f>
        <v>Kilmore</v>
      </c>
      <c r="E3304" s="4">
        <v>14117</v>
      </c>
      <c r="F3304" s="5">
        <v>1799</v>
      </c>
      <c r="G3304" t="b">
        <f>COUNTIF(B:B,B3304)&gt;1</f>
        <v>1</v>
      </c>
      <c r="H3304" t="s">
        <v>3151</v>
      </c>
      <c r="I3304" t="b">
        <f>COUNTIF(E:E,E3304)&gt;1</f>
        <v>0</v>
      </c>
    </row>
    <row r="3305" spans="1:9" x14ac:dyDescent="0.2">
      <c r="A3305" s="2" t="s">
        <v>10</v>
      </c>
      <c r="B3305" s="3" t="s">
        <v>3230</v>
      </c>
      <c r="C3305" s="4" t="s">
        <v>3150</v>
      </c>
      <c r="D3305" s="4" t="str">
        <f>VLOOKUP(B3305,'local electoral areas'!BQ:BR,2,FALSE)</f>
        <v>New Ross</v>
      </c>
      <c r="E3305" s="4">
        <v>14085</v>
      </c>
      <c r="F3305" s="5">
        <v>927</v>
      </c>
      <c r="G3305" t="b">
        <f>COUNTIF(B:B,B3305)&gt;1</f>
        <v>0</v>
      </c>
      <c r="H3305" t="s">
        <v>3151</v>
      </c>
      <c r="I3305" t="b">
        <f>COUNTIF(E:E,E3305)&gt;1</f>
        <v>0</v>
      </c>
    </row>
    <row r="3306" spans="1:9" x14ac:dyDescent="0.2">
      <c r="A3306" s="2" t="s">
        <v>10</v>
      </c>
      <c r="B3306" s="3" t="s">
        <v>3231</v>
      </c>
      <c r="C3306" s="4" t="s">
        <v>3150</v>
      </c>
      <c r="D3306" s="4" t="str">
        <f>VLOOKUP(B3306,'local electoral areas'!BQ:BR,2,FALSE)</f>
        <v>New Ross</v>
      </c>
      <c r="E3306" s="4">
        <v>14086</v>
      </c>
      <c r="F3306" s="5">
        <v>268</v>
      </c>
      <c r="G3306" t="b">
        <f>COUNTIF(B:B,B3306)&gt;1</f>
        <v>0</v>
      </c>
      <c r="H3306" t="s">
        <v>3151</v>
      </c>
      <c r="I3306" t="b">
        <f>COUNTIF(E:E,E3306)&gt;1</f>
        <v>0</v>
      </c>
    </row>
    <row r="3307" spans="1:9" x14ac:dyDescent="0.2">
      <c r="A3307" s="2" t="s">
        <v>10</v>
      </c>
      <c r="B3307" s="3" t="s">
        <v>3232</v>
      </c>
      <c r="C3307" s="4" t="s">
        <v>3150</v>
      </c>
      <c r="D3307" s="4" t="str">
        <f>VLOOKUP(B3307,'local electoral areas'!BQ:BR,2,FALSE)</f>
        <v>New Ross</v>
      </c>
      <c r="E3307" s="4">
        <v>14003</v>
      </c>
      <c r="F3307" s="5">
        <v>704</v>
      </c>
      <c r="G3307" t="b">
        <f>COUNTIF(B:B,B3307)&gt;1</f>
        <v>0</v>
      </c>
      <c r="H3307" t="s">
        <v>3151</v>
      </c>
      <c r="I3307" t="b">
        <f>COUNTIF(E:E,E3307)&gt;1</f>
        <v>0</v>
      </c>
    </row>
    <row r="3308" spans="1:9" x14ac:dyDescent="0.2">
      <c r="A3308" s="2" t="s">
        <v>10</v>
      </c>
      <c r="B3308" s="3" t="s">
        <v>3233</v>
      </c>
      <c r="C3308" s="4" t="s">
        <v>3150</v>
      </c>
      <c r="D3308" s="4" t="str">
        <f>VLOOKUP(B3308,'local electoral areas'!BQ:BR,2,FALSE)</f>
        <v>Enniscorthy</v>
      </c>
      <c r="E3308" s="4">
        <v>14033</v>
      </c>
      <c r="F3308" s="5">
        <v>519</v>
      </c>
      <c r="G3308" t="b">
        <f>COUNTIF(B:B,B3308)&gt;1</f>
        <v>0</v>
      </c>
      <c r="H3308" t="s">
        <v>3151</v>
      </c>
      <c r="I3308" t="b">
        <f>COUNTIF(E:E,E3308)&gt;1</f>
        <v>0</v>
      </c>
    </row>
    <row r="3309" spans="1:9" x14ac:dyDescent="0.2">
      <c r="A3309" s="2" t="s">
        <v>10</v>
      </c>
      <c r="B3309" s="3" t="s">
        <v>3234</v>
      </c>
      <c r="C3309" s="4" t="s">
        <v>3150</v>
      </c>
      <c r="D3309" s="4" t="str">
        <f>VLOOKUP(B3309,'local electoral areas'!BQ:BR,2,FALSE)</f>
        <v>Kilmore</v>
      </c>
      <c r="E3309" s="4">
        <v>14118</v>
      </c>
      <c r="F3309" s="5">
        <v>2237</v>
      </c>
      <c r="G3309" t="b">
        <f>COUNTIF(B:B,B3309)&gt;1</f>
        <v>0</v>
      </c>
      <c r="H3309" t="s">
        <v>3151</v>
      </c>
      <c r="I3309" t="b">
        <f>COUNTIF(E:E,E3309)&gt;1</f>
        <v>0</v>
      </c>
    </row>
    <row r="3310" spans="1:9" x14ac:dyDescent="0.2">
      <c r="A3310" s="2" t="s">
        <v>10</v>
      </c>
      <c r="B3310" s="3" t="s">
        <v>3235</v>
      </c>
      <c r="C3310" s="4" t="s">
        <v>3150</v>
      </c>
      <c r="D3310" s="4" t="str">
        <f>VLOOKUP(B3310,'local electoral areas'!BQ:BR,2,FALSE)</f>
        <v>Gorey</v>
      </c>
      <c r="E3310" s="4">
        <v>14062</v>
      </c>
      <c r="F3310" s="5">
        <v>673</v>
      </c>
      <c r="G3310" t="b">
        <f>COUNTIF(B:B,B3310)&gt;1</f>
        <v>0</v>
      </c>
      <c r="H3310" t="s">
        <v>3151</v>
      </c>
      <c r="I3310" t="b">
        <f>COUNTIF(E:E,E3310)&gt;1</f>
        <v>0</v>
      </c>
    </row>
    <row r="3311" spans="1:9" x14ac:dyDescent="0.2">
      <c r="A3311" s="2" t="s">
        <v>10</v>
      </c>
      <c r="B3311" s="3" t="s">
        <v>3236</v>
      </c>
      <c r="C3311" s="4" t="s">
        <v>3150</v>
      </c>
      <c r="D3311" s="4" t="str">
        <f>VLOOKUP(B3311,'local electoral areas'!BQ:BR,2,FALSE)</f>
        <v>Kilmore</v>
      </c>
      <c r="E3311" s="4">
        <v>14119</v>
      </c>
      <c r="F3311" s="5">
        <v>2697</v>
      </c>
      <c r="G3311" t="b">
        <f>COUNTIF(B:B,B3311)&gt;1</f>
        <v>0</v>
      </c>
      <c r="H3311" t="s">
        <v>3151</v>
      </c>
      <c r="I3311" t="b">
        <f>COUNTIF(E:E,E3311)&gt;1</f>
        <v>0</v>
      </c>
    </row>
    <row r="3312" spans="1:9" x14ac:dyDescent="0.2">
      <c r="A3312" s="2" t="s">
        <v>10</v>
      </c>
      <c r="B3312" s="3" t="s">
        <v>3012</v>
      </c>
      <c r="C3312" s="4" t="s">
        <v>3150</v>
      </c>
      <c r="D3312" s="4" t="str">
        <f>VLOOKUP(B3312,'local electoral areas'!BQ:BR,2,FALSE)</f>
        <v>Enniscorthy</v>
      </c>
      <c r="E3312" s="4">
        <v>14034</v>
      </c>
      <c r="F3312" s="5">
        <v>783</v>
      </c>
      <c r="G3312" t="b">
        <f>COUNTIF(B:B,B3312)&gt;1</f>
        <v>1</v>
      </c>
      <c r="H3312" t="s">
        <v>3151</v>
      </c>
      <c r="I3312" t="b">
        <f>COUNTIF(E:E,E3312)&gt;1</f>
        <v>0</v>
      </c>
    </row>
    <row r="3313" spans="1:9" x14ac:dyDescent="0.2">
      <c r="A3313" s="2" t="s">
        <v>10</v>
      </c>
      <c r="B3313" s="3" t="s">
        <v>3237</v>
      </c>
      <c r="C3313" s="4" t="s">
        <v>3150</v>
      </c>
      <c r="D3313" s="4" t="str">
        <f>VLOOKUP(B3313,'local electoral areas'!BQ:BR,2,FALSE)</f>
        <v>Kilmore</v>
      </c>
      <c r="E3313" s="4">
        <v>14120</v>
      </c>
      <c r="F3313" s="5">
        <v>488</v>
      </c>
      <c r="G3313" t="b">
        <f>COUNTIF(B:B,B3313)&gt;1</f>
        <v>0</v>
      </c>
      <c r="H3313" t="s">
        <v>3151</v>
      </c>
      <c r="I3313" t="b">
        <f>COUNTIF(E:E,E3313)&gt;1</f>
        <v>0</v>
      </c>
    </row>
    <row r="3314" spans="1:9" x14ac:dyDescent="0.2">
      <c r="A3314" s="2" t="s">
        <v>10</v>
      </c>
      <c r="B3314" s="3" t="s">
        <v>3143</v>
      </c>
      <c r="C3314" s="4" t="s">
        <v>3150</v>
      </c>
      <c r="D3314" s="4" t="str">
        <f>VLOOKUP(B3314,'local electoral areas'!BQ:BR,2,FALSE)</f>
        <v>Kilmore</v>
      </c>
      <c r="E3314" s="4">
        <v>14121</v>
      </c>
      <c r="F3314" s="5">
        <v>1182</v>
      </c>
      <c r="G3314" t="b">
        <f>COUNTIF(B:B,B3314)&gt;1</f>
        <v>1</v>
      </c>
      <c r="H3314" t="s">
        <v>3151</v>
      </c>
      <c r="I3314" t="b">
        <f>COUNTIF(E:E,E3314)&gt;1</f>
        <v>0</v>
      </c>
    </row>
    <row r="3315" spans="1:9" x14ac:dyDescent="0.2">
      <c r="A3315" s="2" t="s">
        <v>10</v>
      </c>
      <c r="B3315" s="3" t="s">
        <v>3238</v>
      </c>
      <c r="C3315" s="4" t="s">
        <v>3150</v>
      </c>
      <c r="D3315" s="4" t="str">
        <f>VLOOKUP(B3315,'local electoral areas'!BQ:BR,2,FALSE)</f>
        <v>New Ross</v>
      </c>
      <c r="E3315" s="4">
        <v>14087</v>
      </c>
      <c r="F3315" s="5">
        <v>490</v>
      </c>
      <c r="G3315" t="b">
        <f>COUNTIF(B:B,B3315)&gt;1</f>
        <v>0</v>
      </c>
      <c r="H3315" t="s">
        <v>3151</v>
      </c>
      <c r="I3315" t="b">
        <f>COUNTIF(E:E,E3315)&gt;1</f>
        <v>0</v>
      </c>
    </row>
    <row r="3316" spans="1:9" x14ac:dyDescent="0.2">
      <c r="A3316" s="2" t="s">
        <v>10</v>
      </c>
      <c r="B3316" s="3" t="s">
        <v>3239</v>
      </c>
      <c r="C3316" s="4" t="s">
        <v>3150</v>
      </c>
      <c r="D3316" s="4" t="str">
        <f>VLOOKUP(B3316,'local electoral areas'!BQ:BR,2,FALSE)</f>
        <v>New Ross</v>
      </c>
      <c r="E3316" s="4">
        <v>14088</v>
      </c>
      <c r="F3316" s="5">
        <v>829</v>
      </c>
      <c r="G3316" t="b">
        <f>COUNTIF(B:B,B3316)&gt;1</f>
        <v>0</v>
      </c>
      <c r="H3316" t="s">
        <v>3151</v>
      </c>
      <c r="I3316" t="b">
        <f>COUNTIF(E:E,E3316)&gt;1</f>
        <v>0</v>
      </c>
    </row>
    <row r="3317" spans="1:9" x14ac:dyDescent="0.2">
      <c r="A3317" s="2" t="s">
        <v>10</v>
      </c>
      <c r="B3317" s="3" t="s">
        <v>3240</v>
      </c>
      <c r="C3317" s="4" t="s">
        <v>3150</v>
      </c>
      <c r="D3317" s="4" t="str">
        <f>VLOOKUP(B3317,'local electoral areas'!BQ:BR,2,FALSE)</f>
        <v>Kilmuckridge</v>
      </c>
      <c r="E3317" s="4">
        <v>14035</v>
      </c>
      <c r="F3317" s="5">
        <v>525</v>
      </c>
      <c r="G3317" t="b">
        <f>COUNTIF(B:B,B3317)&gt;1</f>
        <v>0</v>
      </c>
      <c r="H3317" t="s">
        <v>3151</v>
      </c>
      <c r="I3317" t="b">
        <f>COUNTIF(E:E,E3317)&gt;1</f>
        <v>0</v>
      </c>
    </row>
    <row r="3318" spans="1:9" x14ac:dyDescent="0.2">
      <c r="A3318" s="2" t="s">
        <v>10</v>
      </c>
      <c r="B3318" s="3" t="s">
        <v>3241</v>
      </c>
      <c r="C3318" s="4" t="s">
        <v>3150</v>
      </c>
      <c r="D3318" s="4" t="str">
        <f>VLOOKUP(B3318,'local electoral areas'!BQ:BR,2,FALSE)</f>
        <v>Enniscorthy</v>
      </c>
      <c r="E3318" s="4">
        <v>14036</v>
      </c>
      <c r="F3318" s="5">
        <v>1021</v>
      </c>
      <c r="G3318" t="b">
        <f>COUNTIF(B:B,B3318)&gt;1</f>
        <v>0</v>
      </c>
      <c r="H3318" t="s">
        <v>3151</v>
      </c>
      <c r="I3318" t="b">
        <f>COUNTIF(E:E,E3318)&gt;1</f>
        <v>0</v>
      </c>
    </row>
    <row r="3319" spans="1:9" x14ac:dyDescent="0.2">
      <c r="A3319" s="2" t="s">
        <v>10</v>
      </c>
      <c r="B3319" s="3" t="s">
        <v>3242</v>
      </c>
      <c r="C3319" s="4" t="s">
        <v>3150</v>
      </c>
      <c r="D3319" s="4" t="str">
        <f>VLOOKUP(B3319,'local electoral areas'!BQ:BR,2,FALSE)</f>
        <v>Kilmuckridge</v>
      </c>
      <c r="E3319" s="4">
        <v>14037</v>
      </c>
      <c r="F3319" s="5">
        <v>1033</v>
      </c>
      <c r="G3319" t="b">
        <f>COUNTIF(B:B,B3319)&gt;1</f>
        <v>0</v>
      </c>
      <c r="H3319" t="s">
        <v>3151</v>
      </c>
      <c r="I3319" t="b">
        <f>COUNTIF(E:E,E3319)&gt;1</f>
        <v>0</v>
      </c>
    </row>
    <row r="3320" spans="1:9" x14ac:dyDescent="0.2">
      <c r="A3320" s="2" t="s">
        <v>10</v>
      </c>
      <c r="B3320" s="3" t="s">
        <v>3243</v>
      </c>
      <c r="C3320" s="4" t="s">
        <v>3150</v>
      </c>
      <c r="D3320" s="4" t="str">
        <f>VLOOKUP(B3320,'local electoral areas'!BQ:BR,2,FALSE)</f>
        <v>New Ross</v>
      </c>
      <c r="E3320" s="4">
        <v>14089</v>
      </c>
      <c r="F3320" s="5">
        <v>1748</v>
      </c>
      <c r="G3320" t="b">
        <f>COUNTIF(B:B,B3320)&gt;1</f>
        <v>0</v>
      </c>
      <c r="H3320" t="s">
        <v>3151</v>
      </c>
      <c r="I3320" t="b">
        <f>COUNTIF(E:E,E3320)&gt;1</f>
        <v>0</v>
      </c>
    </row>
    <row r="3321" spans="1:9" x14ac:dyDescent="0.2">
      <c r="A3321" s="2" t="s">
        <v>10</v>
      </c>
      <c r="B3321" s="3" t="s">
        <v>3244</v>
      </c>
      <c r="C3321" s="4" t="s">
        <v>3150</v>
      </c>
      <c r="D3321" s="4" t="str">
        <f>VLOOKUP(B3321,'local electoral areas'!BQ:BR,2,FALSE)</f>
        <v>Enniscorthy</v>
      </c>
      <c r="E3321" s="4">
        <v>14038</v>
      </c>
      <c r="F3321" s="5">
        <v>767</v>
      </c>
      <c r="G3321" t="b">
        <f>COUNTIF(B:B,B3321)&gt;1</f>
        <v>0</v>
      </c>
      <c r="H3321" t="s">
        <v>3151</v>
      </c>
      <c r="I3321" t="b">
        <f>COUNTIF(E:E,E3321)&gt;1</f>
        <v>0</v>
      </c>
    </row>
    <row r="3322" spans="1:9" x14ac:dyDescent="0.2">
      <c r="A3322" s="2" t="s">
        <v>10</v>
      </c>
      <c r="B3322" s="3" t="s">
        <v>3245</v>
      </c>
      <c r="C3322" s="4" t="s">
        <v>3150</v>
      </c>
      <c r="D3322" s="4" t="str">
        <f>VLOOKUP(B3322,'local electoral areas'!BQ:BR,2,FALSE)</f>
        <v>Kilmore</v>
      </c>
      <c r="E3322" s="4">
        <v>14122</v>
      </c>
      <c r="F3322" s="5">
        <v>522</v>
      </c>
      <c r="G3322" t="b">
        <f>COUNTIF(B:B,B3322)&gt;1</f>
        <v>0</v>
      </c>
      <c r="H3322" t="s">
        <v>3151</v>
      </c>
      <c r="I3322" t="b">
        <f>COUNTIF(E:E,E3322)&gt;1</f>
        <v>0</v>
      </c>
    </row>
    <row r="3323" spans="1:9" x14ac:dyDescent="0.2">
      <c r="A3323" s="2" t="s">
        <v>10</v>
      </c>
      <c r="B3323" s="3" t="s">
        <v>3246</v>
      </c>
      <c r="C3323" s="4" t="s">
        <v>3150</v>
      </c>
      <c r="D3323" s="4" t="str">
        <f>VLOOKUP(B3323,'local electoral areas'!BQ:BR,2,FALSE)</f>
        <v>Kilmuckridge</v>
      </c>
      <c r="E3323" s="4">
        <v>14063</v>
      </c>
      <c r="F3323" s="5">
        <v>880</v>
      </c>
      <c r="G3323" t="b">
        <f>COUNTIF(B:B,B3323)&gt;1</f>
        <v>0</v>
      </c>
      <c r="H3323" t="s">
        <v>3151</v>
      </c>
      <c r="I3323" t="b">
        <f>COUNTIF(E:E,E3323)&gt;1</f>
        <v>0</v>
      </c>
    </row>
    <row r="3324" spans="1:9" x14ac:dyDescent="0.2">
      <c r="A3324" s="2" t="s">
        <v>10</v>
      </c>
      <c r="B3324" s="3" t="s">
        <v>3247</v>
      </c>
      <c r="C3324" s="4" t="s">
        <v>3150</v>
      </c>
      <c r="D3324" s="4" t="str">
        <f>VLOOKUP(B3324,'local electoral areas'!BQ:BR,2,FALSE)</f>
        <v>Wexford</v>
      </c>
      <c r="E3324" s="4">
        <v>14004</v>
      </c>
      <c r="F3324" s="5">
        <v>1711</v>
      </c>
      <c r="G3324" t="b">
        <f>COUNTIF(B:B,B3324)&gt;1</f>
        <v>0</v>
      </c>
      <c r="H3324" t="s">
        <v>3151</v>
      </c>
      <c r="I3324" t="b">
        <f>COUNTIF(E:E,E3324)&gt;1</f>
        <v>0</v>
      </c>
    </row>
    <row r="3325" spans="1:9" x14ac:dyDescent="0.2">
      <c r="A3325" s="2" t="s">
        <v>10</v>
      </c>
      <c r="B3325" s="3" t="s">
        <v>3248</v>
      </c>
      <c r="C3325" s="4" t="s">
        <v>3150</v>
      </c>
      <c r="D3325" s="4" t="str">
        <f>VLOOKUP(B3325,'local electoral areas'!BQ:BR,2,FALSE)</f>
        <v>Wexford</v>
      </c>
      <c r="E3325" s="4">
        <v>14005</v>
      </c>
      <c r="F3325" s="5">
        <v>4215</v>
      </c>
      <c r="G3325" t="b">
        <f>COUNTIF(B:B,B3325)&gt;1</f>
        <v>0</v>
      </c>
      <c r="H3325" t="s">
        <v>3151</v>
      </c>
      <c r="I3325" t="b">
        <f>COUNTIF(E:E,E3325)&gt;1</f>
        <v>0</v>
      </c>
    </row>
    <row r="3326" spans="1:9" x14ac:dyDescent="0.2">
      <c r="A3326" s="2" t="s">
        <v>10</v>
      </c>
      <c r="B3326" s="3" t="s">
        <v>3249</v>
      </c>
      <c r="C3326" s="4" t="s">
        <v>3150</v>
      </c>
      <c r="D3326" s="4" t="str">
        <f>VLOOKUP(B3326,'local electoral areas'!BQ:BR,2,FALSE)</f>
        <v>Wexford</v>
      </c>
      <c r="E3326" s="4">
        <v>14006</v>
      </c>
      <c r="F3326" s="5">
        <v>1382</v>
      </c>
      <c r="G3326" t="b">
        <f>COUNTIF(B:B,B3326)&gt;1</f>
        <v>0</v>
      </c>
      <c r="H3326" t="s">
        <v>3151</v>
      </c>
      <c r="I3326" t="b">
        <f>COUNTIF(E:E,E3326)&gt;1</f>
        <v>0</v>
      </c>
    </row>
    <row r="3327" spans="1:9" x14ac:dyDescent="0.2">
      <c r="A3327" s="2" t="s">
        <v>10</v>
      </c>
      <c r="B3327" s="3" t="s">
        <v>3250</v>
      </c>
      <c r="C3327" s="4" t="s">
        <v>3150</v>
      </c>
      <c r="D3327" s="4" t="str">
        <f>VLOOKUP(B3327,'local electoral areas'!BQ:BR,2,FALSE)</f>
        <v>Wexford</v>
      </c>
      <c r="E3327" s="4">
        <v>14123</v>
      </c>
      <c r="F3327" s="5">
        <v>14110</v>
      </c>
      <c r="G3327" t="b">
        <f>COUNTIF(B:B,B3327)&gt;1</f>
        <v>0</v>
      </c>
      <c r="H3327" t="s">
        <v>3151</v>
      </c>
      <c r="I3327" t="b">
        <f>COUNTIF(E:E,E3327)&gt;1</f>
        <v>0</v>
      </c>
    </row>
    <row r="3328" spans="1:9" x14ac:dyDescent="0.2">
      <c r="A3328" s="2" t="s">
        <v>10</v>
      </c>
      <c r="B3328" s="3" t="s">
        <v>73</v>
      </c>
      <c r="C3328" s="4" t="s">
        <v>3150</v>
      </c>
      <c r="D3328" s="4" t="s">
        <v>3251</v>
      </c>
      <c r="E3328" s="4">
        <v>14124</v>
      </c>
      <c r="F3328" s="5">
        <v>543</v>
      </c>
      <c r="G3328" t="b">
        <f>COUNTIF(B:B,B3328)&gt;1</f>
        <v>1</v>
      </c>
      <c r="H3328" t="s">
        <v>3151</v>
      </c>
      <c r="I3328" t="b">
        <f>COUNTIF(E:E,E3328)&gt;1</f>
        <v>0</v>
      </c>
    </row>
    <row r="3329" spans="1:9" x14ac:dyDescent="0.2">
      <c r="A3329" s="2" t="s">
        <v>10</v>
      </c>
      <c r="B3329" s="3" t="s">
        <v>73</v>
      </c>
      <c r="C3329" s="4" t="s">
        <v>3150</v>
      </c>
      <c r="D3329" s="4" t="s">
        <v>3251</v>
      </c>
      <c r="E3329" s="4">
        <v>14090</v>
      </c>
      <c r="F3329" s="5">
        <v>697</v>
      </c>
      <c r="G3329" t="b">
        <f>COUNTIF(B:B,B3329)&gt;1</f>
        <v>1</v>
      </c>
      <c r="H3329" t="s">
        <v>3151</v>
      </c>
      <c r="I3329" t="b">
        <f>COUNTIF(E:E,E3329)&gt;1</f>
        <v>0</v>
      </c>
    </row>
    <row r="3330" spans="1:9" x14ac:dyDescent="0.2">
      <c r="A3330" s="2" t="s">
        <v>10</v>
      </c>
      <c r="B3330" s="3" t="s">
        <v>3252</v>
      </c>
      <c r="C3330" s="4" t="s">
        <v>3150</v>
      </c>
      <c r="D3330" s="4" t="str">
        <f>VLOOKUP(B3330,'local electoral areas'!BQ:BR,2,FALSE)</f>
        <v>New Ross</v>
      </c>
      <c r="E3330" s="4">
        <v>14091</v>
      </c>
      <c r="F3330" s="5">
        <v>618</v>
      </c>
      <c r="G3330" t="b">
        <f>COUNTIF(B:B,B3330)&gt;1</f>
        <v>0</v>
      </c>
      <c r="H3330" t="s">
        <v>3151</v>
      </c>
      <c r="I3330" t="b">
        <f>COUNTIF(E:E,E3330)&gt;1</f>
        <v>0</v>
      </c>
    </row>
    <row r="3331" spans="1:9" x14ac:dyDescent="0.2">
      <c r="A3331" s="2" t="s">
        <v>10</v>
      </c>
      <c r="B3331" s="3" t="s">
        <v>3253</v>
      </c>
      <c r="C3331" s="4" t="s">
        <v>3150</v>
      </c>
      <c r="D3331" s="4" t="str">
        <f>VLOOKUP(B3331,'local electoral areas'!BQ:BR,2,FALSE)</f>
        <v>Gorey</v>
      </c>
      <c r="E3331" s="4">
        <v>14064</v>
      </c>
      <c r="F3331" s="5">
        <v>1032</v>
      </c>
      <c r="G3331" t="b">
        <f>COUNTIF(B:B,B3331)&gt;1</f>
        <v>0</v>
      </c>
      <c r="H3331" t="s">
        <v>3151</v>
      </c>
      <c r="I3331" t="b">
        <f>COUNTIF(E:E,E3331)&gt;1</f>
        <v>0</v>
      </c>
    </row>
    <row r="3332" spans="1:9" x14ac:dyDescent="0.2">
      <c r="A3332" s="2" t="s">
        <v>10</v>
      </c>
      <c r="B3332" s="3" t="s">
        <v>3254</v>
      </c>
      <c r="C3332" s="4" t="s">
        <v>3255</v>
      </c>
      <c r="D3332" s="4" t="str">
        <f>VLOOKUP(B3332,'local electoral areas'!BU:BV,2,FALSE)</f>
        <v>Baltinglass</v>
      </c>
      <c r="E3332" s="4">
        <v>15067</v>
      </c>
      <c r="F3332" s="5">
        <v>253</v>
      </c>
      <c r="G3332" t="b">
        <f>COUNTIF(B:B,B3332)&gt;1</f>
        <v>0</v>
      </c>
      <c r="H3332" t="s">
        <v>3256</v>
      </c>
      <c r="I3332" t="b">
        <f>COUNTIF(E:E,E3332)&gt;1</f>
        <v>0</v>
      </c>
    </row>
    <row r="3333" spans="1:9" x14ac:dyDescent="0.2">
      <c r="A3333" s="2" t="s">
        <v>10</v>
      </c>
      <c r="B3333" s="3" t="s">
        <v>3257</v>
      </c>
      <c r="C3333" s="4" t="s">
        <v>3255</v>
      </c>
      <c r="D3333" s="4" t="str">
        <f>VLOOKUP(B3333,'local electoral areas'!BU:BV,2,FALSE)</f>
        <v>Wicklow</v>
      </c>
      <c r="E3333" s="4">
        <v>15037</v>
      </c>
      <c r="F3333" s="5">
        <v>395</v>
      </c>
      <c r="G3333" t="b">
        <f>COUNTIF(B:B,B3333)&gt;1</f>
        <v>0</v>
      </c>
      <c r="H3333" t="s">
        <v>3256</v>
      </c>
      <c r="I3333" t="b">
        <f>COUNTIF(E:E,E3333)&gt;1</f>
        <v>0</v>
      </c>
    </row>
    <row r="3334" spans="1:9" x14ac:dyDescent="0.2">
      <c r="A3334" s="2" t="s">
        <v>10</v>
      </c>
      <c r="B3334" s="3" t="s">
        <v>3258</v>
      </c>
      <c r="C3334" s="4" t="s">
        <v>3255</v>
      </c>
      <c r="D3334" s="4" t="str">
        <f>VLOOKUP(B3334,'local electoral areas'!BU:BV,2,FALSE)</f>
        <v>Arklow</v>
      </c>
      <c r="E3334" s="4">
        <v>15001</v>
      </c>
      <c r="F3334" s="5">
        <v>10379</v>
      </c>
      <c r="G3334" t="b">
        <f>COUNTIF(B:B,B3334)&gt;1</f>
        <v>0</v>
      </c>
      <c r="H3334" t="s">
        <v>3256</v>
      </c>
      <c r="I3334" t="b">
        <f>COUNTIF(E:E,E3334)&gt;1</f>
        <v>0</v>
      </c>
    </row>
    <row r="3335" spans="1:9" x14ac:dyDescent="0.2">
      <c r="A3335" s="2" t="s">
        <v>10</v>
      </c>
      <c r="B3335" s="3" t="s">
        <v>3259</v>
      </c>
      <c r="C3335" s="4" t="s">
        <v>3255</v>
      </c>
      <c r="D3335" s="4" t="str">
        <f>VLOOKUP(B3335,'local electoral areas'!BU:BV,2,FALSE)</f>
        <v>Arklow</v>
      </c>
      <c r="E3335" s="4">
        <v>15002</v>
      </c>
      <c r="F3335" s="5">
        <v>3026</v>
      </c>
      <c r="G3335" t="b">
        <f>COUNTIF(B:B,B3335)&gt;1</f>
        <v>0</v>
      </c>
      <c r="H3335" t="s">
        <v>3256</v>
      </c>
      <c r="I3335" t="b">
        <f>COUNTIF(E:E,E3335)&gt;1</f>
        <v>0</v>
      </c>
    </row>
    <row r="3336" spans="1:9" x14ac:dyDescent="0.2">
      <c r="A3336" s="2" t="s">
        <v>10</v>
      </c>
      <c r="B3336" s="3" t="s">
        <v>3260</v>
      </c>
      <c r="C3336" s="4" t="s">
        <v>3255</v>
      </c>
      <c r="D3336" s="4" t="str">
        <f>VLOOKUP(B3336,'local electoral areas'!BU:BV,2,FALSE)</f>
        <v>Arklow</v>
      </c>
      <c r="E3336" s="4">
        <v>15038</v>
      </c>
      <c r="F3336" s="5">
        <v>1442</v>
      </c>
      <c r="G3336" t="b">
        <f>COUNTIF(B:B,B3336)&gt;1</f>
        <v>0</v>
      </c>
      <c r="H3336" t="s">
        <v>3256</v>
      </c>
      <c r="I3336" t="b">
        <f>COUNTIF(E:E,E3336)&gt;1</f>
        <v>0</v>
      </c>
    </row>
    <row r="3337" spans="1:9" x14ac:dyDescent="0.2">
      <c r="A3337" s="2" t="s">
        <v>10</v>
      </c>
      <c r="B3337" s="3" t="s">
        <v>1306</v>
      </c>
      <c r="C3337" s="4" t="s">
        <v>3255</v>
      </c>
      <c r="D3337" s="4" t="str">
        <f>VLOOKUP(B3337,'local electoral areas'!BU:BV,2,FALSE)</f>
        <v>Arklow</v>
      </c>
      <c r="E3337" s="4">
        <v>15039</v>
      </c>
      <c r="F3337" s="5">
        <v>1934</v>
      </c>
      <c r="G3337" t="b">
        <f>COUNTIF(B:B,B3337)&gt;1</f>
        <v>1</v>
      </c>
      <c r="H3337" t="s">
        <v>3256</v>
      </c>
      <c r="I3337" t="b">
        <f>COUNTIF(E:E,E3337)&gt;1</f>
        <v>0</v>
      </c>
    </row>
    <row r="3338" spans="1:9" x14ac:dyDescent="0.2">
      <c r="A3338" s="2" t="s">
        <v>10</v>
      </c>
      <c r="B3338" s="3" t="s">
        <v>3261</v>
      </c>
      <c r="C3338" s="4" t="s">
        <v>3255</v>
      </c>
      <c r="D3338" s="4" t="str">
        <f>VLOOKUP(B3338,'local electoral areas'!BU:BV,2,FALSE)</f>
        <v>Arklow</v>
      </c>
      <c r="E3338" s="4">
        <v>15040</v>
      </c>
      <c r="F3338" s="5">
        <v>717</v>
      </c>
      <c r="G3338" t="b">
        <f>COUNTIF(B:B,B3338)&gt;1</f>
        <v>0</v>
      </c>
      <c r="H3338" t="s">
        <v>3256</v>
      </c>
      <c r="I3338" t="b">
        <f>COUNTIF(E:E,E3338)&gt;1</f>
        <v>0</v>
      </c>
    </row>
    <row r="3339" spans="1:9" x14ac:dyDescent="0.2">
      <c r="A3339" s="2" t="s">
        <v>10</v>
      </c>
      <c r="B3339" s="3" t="s">
        <v>3262</v>
      </c>
      <c r="C3339" s="4" t="s">
        <v>3255</v>
      </c>
      <c r="D3339" s="4" t="str">
        <f>VLOOKUP(B3339,'local electoral areas'!BU:BV,2,FALSE)</f>
        <v>Arklow</v>
      </c>
      <c r="E3339" s="4">
        <v>15041</v>
      </c>
      <c r="F3339" s="5">
        <v>698</v>
      </c>
      <c r="G3339" t="b">
        <f>COUNTIF(B:B,B3339)&gt;1</f>
        <v>0</v>
      </c>
      <c r="H3339" t="s">
        <v>3256</v>
      </c>
      <c r="I3339" t="b">
        <f>COUNTIF(E:E,E3339)&gt;1</f>
        <v>0</v>
      </c>
    </row>
    <row r="3340" spans="1:9" x14ac:dyDescent="0.2">
      <c r="A3340" s="2" t="s">
        <v>10</v>
      </c>
      <c r="B3340" s="3" t="s">
        <v>3263</v>
      </c>
      <c r="C3340" s="4" t="s">
        <v>3255</v>
      </c>
      <c r="D3340" s="4" t="str">
        <f>VLOOKUP(B3340,'local electoral areas'!BU:BV,2,FALSE)</f>
        <v>Arklow</v>
      </c>
      <c r="E3340" s="4">
        <v>15042</v>
      </c>
      <c r="F3340" s="5">
        <v>372</v>
      </c>
      <c r="G3340" t="b">
        <f>COUNTIF(B:B,B3340)&gt;1</f>
        <v>0</v>
      </c>
      <c r="H3340" t="s">
        <v>3256</v>
      </c>
      <c r="I3340" t="b">
        <f>COUNTIF(E:E,E3340)&gt;1</f>
        <v>0</v>
      </c>
    </row>
    <row r="3341" spans="1:9" x14ac:dyDescent="0.2">
      <c r="A3341" s="2" t="s">
        <v>10</v>
      </c>
      <c r="B3341" s="3" t="s">
        <v>1425</v>
      </c>
      <c r="C3341" s="4" t="s">
        <v>3255</v>
      </c>
      <c r="D3341" s="4" t="str">
        <f>VLOOKUP(B3341,'local electoral areas'!BU:BV,2,FALSE)</f>
        <v>Arklow</v>
      </c>
      <c r="E3341" s="4">
        <v>15043</v>
      </c>
      <c r="F3341" s="5">
        <v>508</v>
      </c>
      <c r="G3341" t="b">
        <f>COUNTIF(B:B,B3341)&gt;1</f>
        <v>1</v>
      </c>
      <c r="H3341" t="s">
        <v>3256</v>
      </c>
      <c r="I3341" t="b">
        <f>COUNTIF(E:E,E3341)&gt;1</f>
        <v>0</v>
      </c>
    </row>
    <row r="3342" spans="1:9" x14ac:dyDescent="0.2">
      <c r="A3342" s="2" t="s">
        <v>10</v>
      </c>
      <c r="B3342" s="3" t="s">
        <v>3264</v>
      </c>
      <c r="C3342" s="4" t="s">
        <v>3255</v>
      </c>
      <c r="D3342" s="4" t="str">
        <f>VLOOKUP(B3342,'local electoral areas'!BU:BV,2,FALSE)</f>
        <v>Baltinglass</v>
      </c>
      <c r="E3342" s="4">
        <v>15068</v>
      </c>
      <c r="F3342" s="5">
        <v>419</v>
      </c>
      <c r="G3342" t="b">
        <f>COUNTIF(B:B,B3342)&gt;1</f>
        <v>0</v>
      </c>
      <c r="H3342" t="s">
        <v>3256</v>
      </c>
      <c r="I3342" t="b">
        <f>COUNTIF(E:E,E3342)&gt;1</f>
        <v>0</v>
      </c>
    </row>
    <row r="3343" spans="1:9" x14ac:dyDescent="0.2">
      <c r="A3343" s="2" t="s">
        <v>10</v>
      </c>
      <c r="B3343" s="3" t="s">
        <v>3265</v>
      </c>
      <c r="C3343" s="4" t="s">
        <v>3255</v>
      </c>
      <c r="D3343" s="4" t="str">
        <f>VLOOKUP(B3343,'local electoral areas'!BU:BV,2,FALSE)</f>
        <v>Baltinglass</v>
      </c>
      <c r="E3343" s="4">
        <v>15069</v>
      </c>
      <c r="F3343" s="5">
        <v>230</v>
      </c>
      <c r="G3343" t="b">
        <f>COUNTIF(B:B,B3343)&gt;1</f>
        <v>0</v>
      </c>
      <c r="H3343" t="s">
        <v>3256</v>
      </c>
      <c r="I3343" t="b">
        <f>COUNTIF(E:E,E3343)&gt;1</f>
        <v>0</v>
      </c>
    </row>
    <row r="3344" spans="1:9" x14ac:dyDescent="0.2">
      <c r="A3344" s="2" t="s">
        <v>10</v>
      </c>
      <c r="B3344" s="3" t="s">
        <v>3266</v>
      </c>
      <c r="C3344" s="4" t="s">
        <v>3255</v>
      </c>
      <c r="D3344" s="4" t="str">
        <f>VLOOKUP(B3344,'local electoral areas'!BU:BV,2,FALSE)</f>
        <v>Baltinglass</v>
      </c>
      <c r="E3344" s="4">
        <v>15008</v>
      </c>
      <c r="F3344" s="5">
        <v>151</v>
      </c>
      <c r="G3344" t="b">
        <f>COUNTIF(B:B,B3344)&gt;1</f>
        <v>0</v>
      </c>
      <c r="H3344" t="s">
        <v>3256</v>
      </c>
      <c r="I3344" t="b">
        <f>COUNTIF(E:E,E3344)&gt;1</f>
        <v>0</v>
      </c>
    </row>
    <row r="3345" spans="1:9" x14ac:dyDescent="0.2">
      <c r="A3345" s="2" t="s">
        <v>10</v>
      </c>
      <c r="B3345" s="3" t="s">
        <v>471</v>
      </c>
      <c r="C3345" s="4" t="s">
        <v>3255</v>
      </c>
      <c r="D3345" s="4" t="str">
        <f>VLOOKUP(B3345,'local electoral areas'!BU:BV,2,FALSE)</f>
        <v>Arklow</v>
      </c>
      <c r="E3345" s="4">
        <v>15044</v>
      </c>
      <c r="F3345" s="5">
        <v>1155</v>
      </c>
      <c r="G3345" t="b">
        <f>COUNTIF(B:B,B3345)&gt;1</f>
        <v>1</v>
      </c>
      <c r="H3345" t="s">
        <v>3256</v>
      </c>
      <c r="I3345" t="b">
        <f>COUNTIF(E:E,E3345)&gt;1</f>
        <v>0</v>
      </c>
    </row>
    <row r="3346" spans="1:9" x14ac:dyDescent="0.2">
      <c r="A3346" s="2" t="s">
        <v>10</v>
      </c>
      <c r="B3346" s="3" t="s">
        <v>3160</v>
      </c>
      <c r="C3346" s="4" t="s">
        <v>3255</v>
      </c>
      <c r="D3346" s="4" t="str">
        <f>VLOOKUP(B3346,'local electoral areas'!BU:BV,2,FALSE)</f>
        <v>Baltinglass</v>
      </c>
      <c r="E3346" s="4">
        <v>15070</v>
      </c>
      <c r="F3346" s="5">
        <v>214</v>
      </c>
      <c r="G3346" t="b">
        <f>COUNTIF(B:B,B3346)&gt;1</f>
        <v>1</v>
      </c>
      <c r="H3346" t="s">
        <v>3256</v>
      </c>
      <c r="I3346" t="b">
        <f>COUNTIF(E:E,E3346)&gt;1</f>
        <v>0</v>
      </c>
    </row>
    <row r="3347" spans="1:9" x14ac:dyDescent="0.2">
      <c r="A3347" s="2" t="s">
        <v>10</v>
      </c>
      <c r="B3347" s="3" t="s">
        <v>3267</v>
      </c>
      <c r="C3347" s="4" t="s">
        <v>3255</v>
      </c>
      <c r="D3347" s="4" t="str">
        <f>VLOOKUP(B3347,'local electoral areas'!BU:BV,2,FALSE)</f>
        <v>Wicklow</v>
      </c>
      <c r="E3347" s="4">
        <v>15045</v>
      </c>
      <c r="F3347" s="5">
        <v>335</v>
      </c>
      <c r="G3347" t="b">
        <f>COUNTIF(B:B,B3347)&gt;1</f>
        <v>0</v>
      </c>
      <c r="H3347" t="s">
        <v>3256</v>
      </c>
      <c r="I3347" t="b">
        <f>COUNTIF(E:E,E3347)&gt;1</f>
        <v>0</v>
      </c>
    </row>
    <row r="3348" spans="1:9" x14ac:dyDescent="0.2">
      <c r="A3348" s="2" t="s">
        <v>10</v>
      </c>
      <c r="B3348" s="3" t="s">
        <v>3268</v>
      </c>
      <c r="C3348" s="4" t="s">
        <v>3255</v>
      </c>
      <c r="D3348" s="4" t="str">
        <f>VLOOKUP(B3348,'local electoral areas'!BU:BV,2,FALSE)</f>
        <v>Baltinglass</v>
      </c>
      <c r="E3348" s="4">
        <v>15009</v>
      </c>
      <c r="F3348" s="5">
        <v>3023</v>
      </c>
      <c r="G3348" t="b">
        <f>COUNTIF(B:B,B3348)&gt;1</f>
        <v>0</v>
      </c>
      <c r="H3348" t="s">
        <v>3256</v>
      </c>
      <c r="I3348" t="b">
        <f>COUNTIF(E:E,E3348)&gt;1</f>
        <v>0</v>
      </c>
    </row>
    <row r="3349" spans="1:9" x14ac:dyDescent="0.2">
      <c r="A3349" s="2" t="s">
        <v>10</v>
      </c>
      <c r="B3349" s="3" t="s">
        <v>3269</v>
      </c>
      <c r="C3349" s="4" t="s">
        <v>3255</v>
      </c>
      <c r="D3349" s="4" t="str">
        <f>VLOOKUP(B3349,'local electoral areas'!BU:BV,2,FALSE)</f>
        <v>Baltinglass</v>
      </c>
      <c r="E3349" s="4">
        <v>15010</v>
      </c>
      <c r="F3349" s="5">
        <v>4584</v>
      </c>
      <c r="G3349" t="b">
        <f>COUNTIF(B:B,B3349)&gt;1</f>
        <v>0</v>
      </c>
      <c r="H3349" t="s">
        <v>3256</v>
      </c>
      <c r="I3349" t="b">
        <f>COUNTIF(E:E,E3349)&gt;1</f>
        <v>0</v>
      </c>
    </row>
    <row r="3350" spans="1:9" x14ac:dyDescent="0.2">
      <c r="A3350" s="2" t="s">
        <v>10</v>
      </c>
      <c r="B3350" s="3" t="s">
        <v>3270</v>
      </c>
      <c r="C3350" s="4" t="s">
        <v>3255</v>
      </c>
      <c r="D3350" s="4" t="str">
        <f>VLOOKUP(B3350,'local electoral areas'!BU:BV,2,FALSE)</f>
        <v>Bray East</v>
      </c>
      <c r="E3350" s="4">
        <v>15003</v>
      </c>
      <c r="F3350" s="5">
        <v>1864</v>
      </c>
      <c r="G3350" t="b">
        <f>COUNTIF(B:B,B3350)&gt;1</f>
        <v>0</v>
      </c>
      <c r="H3350" t="s">
        <v>3256</v>
      </c>
      <c r="I3350" t="b">
        <f>COUNTIF(E:E,E3350)&gt;1</f>
        <v>0</v>
      </c>
    </row>
    <row r="3351" spans="1:9" x14ac:dyDescent="0.2">
      <c r="A3351" s="2" t="s">
        <v>10</v>
      </c>
      <c r="B3351" s="3" t="s">
        <v>3271</v>
      </c>
      <c r="C3351" s="4" t="s">
        <v>3255</v>
      </c>
      <c r="D3351" s="4" t="str">
        <f>VLOOKUP(B3351,'local electoral areas'!BU:BV,2,FALSE)</f>
        <v>Bray East</v>
      </c>
      <c r="E3351" s="4">
        <v>15004</v>
      </c>
      <c r="F3351" s="5">
        <v>6786</v>
      </c>
      <c r="G3351" t="b">
        <f>COUNTIF(B:B,B3351)&gt;1</f>
        <v>0</v>
      </c>
      <c r="H3351" t="s">
        <v>3256</v>
      </c>
      <c r="I3351" t="b">
        <f>COUNTIF(E:E,E3351)&gt;1</f>
        <v>0</v>
      </c>
    </row>
    <row r="3352" spans="1:9" x14ac:dyDescent="0.2">
      <c r="A3352" s="2" t="s">
        <v>10</v>
      </c>
      <c r="B3352" s="3" t="s">
        <v>3272</v>
      </c>
      <c r="C3352" s="4" t="s">
        <v>3255</v>
      </c>
      <c r="D3352" s="4" t="str">
        <f>VLOOKUP(B3352,'local electoral areas'!BU:BV,2,FALSE)</f>
        <v>Bray East</v>
      </c>
      <c r="E3352" s="4">
        <v>15005</v>
      </c>
      <c r="F3352" s="5">
        <v>6602</v>
      </c>
      <c r="G3352" t="b">
        <f>COUNTIF(B:B,B3352)&gt;1</f>
        <v>0</v>
      </c>
      <c r="H3352" t="s">
        <v>3256</v>
      </c>
      <c r="I3352" t="b">
        <f>COUNTIF(E:E,E3352)&gt;1</f>
        <v>0</v>
      </c>
    </row>
    <row r="3353" spans="1:9" x14ac:dyDescent="0.2">
      <c r="A3353" s="2" t="s">
        <v>10</v>
      </c>
      <c r="B3353" s="3" t="s">
        <v>3273</v>
      </c>
      <c r="C3353" s="4" t="s">
        <v>3255</v>
      </c>
      <c r="D3353" s="4" t="str">
        <f>VLOOKUP(B3353,'local electoral areas'!BU:BV,2,FALSE)</f>
        <v>Wicklow</v>
      </c>
      <c r="E3353" s="4">
        <v>15046</v>
      </c>
      <c r="F3353" s="5">
        <v>754</v>
      </c>
      <c r="G3353" t="b">
        <f>COUNTIF(B:B,B3353)&gt;1</f>
        <v>0</v>
      </c>
      <c r="H3353" t="s">
        <v>3256</v>
      </c>
      <c r="I3353" t="b">
        <f>COUNTIF(E:E,E3353)&gt;1</f>
        <v>0</v>
      </c>
    </row>
    <row r="3354" spans="1:9" x14ac:dyDescent="0.2">
      <c r="A3354" s="2" t="s">
        <v>10</v>
      </c>
      <c r="B3354" s="3" t="s">
        <v>3274</v>
      </c>
      <c r="C3354" s="4" t="s">
        <v>3255</v>
      </c>
      <c r="D3354" s="4" t="str">
        <f>VLOOKUP(B3354,'local electoral areas'!BU:BV,2,FALSE)</f>
        <v>Baltinglass</v>
      </c>
      <c r="E3354" s="4">
        <v>15011</v>
      </c>
      <c r="F3354" s="5">
        <v>2304</v>
      </c>
      <c r="G3354" t="b">
        <f>COUNTIF(B:B,B3354)&gt;1</f>
        <v>0</v>
      </c>
      <c r="H3354" t="s">
        <v>3256</v>
      </c>
      <c r="I3354" t="b">
        <f>COUNTIF(E:E,E3354)&gt;1</f>
        <v>0</v>
      </c>
    </row>
    <row r="3355" spans="1:9" x14ac:dyDescent="0.2">
      <c r="A3355" s="2" t="s">
        <v>10</v>
      </c>
      <c r="B3355" s="3" t="s">
        <v>3275</v>
      </c>
      <c r="C3355" s="4" t="s">
        <v>3255</v>
      </c>
      <c r="D3355" s="4" t="str">
        <f>VLOOKUP(B3355,'local electoral areas'!BU:BV,2,FALSE)</f>
        <v>Wicklow</v>
      </c>
      <c r="E3355" s="4">
        <v>15047</v>
      </c>
      <c r="F3355" s="5">
        <v>368</v>
      </c>
      <c r="G3355" t="b">
        <f>COUNTIF(B:B,B3355)&gt;1</f>
        <v>0</v>
      </c>
      <c r="H3355" t="s">
        <v>3256</v>
      </c>
      <c r="I3355" t="b">
        <f>COUNTIF(E:E,E3355)&gt;1</f>
        <v>0</v>
      </c>
    </row>
    <row r="3356" spans="1:9" x14ac:dyDescent="0.2">
      <c r="A3356" s="2" t="s">
        <v>10</v>
      </c>
      <c r="B3356" s="3" t="s">
        <v>3276</v>
      </c>
      <c r="C3356" s="4" t="s">
        <v>3255</v>
      </c>
      <c r="D3356" s="4" t="str">
        <f>VLOOKUP(B3356,'local electoral areas'!BU:BV,2,FALSE)</f>
        <v>Baltinglass</v>
      </c>
      <c r="E3356" s="4">
        <v>15071</v>
      </c>
      <c r="F3356" s="5">
        <v>1878</v>
      </c>
      <c r="G3356" t="b">
        <f>COUNTIF(B:B,B3356)&gt;1</f>
        <v>0</v>
      </c>
      <c r="H3356" t="s">
        <v>3256</v>
      </c>
      <c r="I3356" t="b">
        <f>COUNTIF(E:E,E3356)&gt;1</f>
        <v>0</v>
      </c>
    </row>
    <row r="3357" spans="1:9" x14ac:dyDescent="0.2">
      <c r="A3357" s="2" t="s">
        <v>10</v>
      </c>
      <c r="B3357" s="3" t="s">
        <v>3277</v>
      </c>
      <c r="C3357" s="4" t="s">
        <v>3255</v>
      </c>
      <c r="D3357" s="4" t="str">
        <f>VLOOKUP(B3357,'local electoral areas'!BU:BV,2,FALSE)</f>
        <v>Baltinglass</v>
      </c>
      <c r="E3357" s="4">
        <v>15072</v>
      </c>
      <c r="F3357" s="5">
        <v>289</v>
      </c>
      <c r="G3357" t="b">
        <f>COUNTIF(B:B,B3357)&gt;1</f>
        <v>0</v>
      </c>
      <c r="H3357" t="s">
        <v>3256</v>
      </c>
      <c r="I3357" t="b">
        <f>COUNTIF(E:E,E3357)&gt;1</f>
        <v>0</v>
      </c>
    </row>
    <row r="3358" spans="1:9" x14ac:dyDescent="0.2">
      <c r="A3358" s="2" t="s">
        <v>10</v>
      </c>
      <c r="B3358" s="3" t="s">
        <v>3278</v>
      </c>
      <c r="C3358" s="4" t="s">
        <v>3255</v>
      </c>
      <c r="D3358" s="4" t="str">
        <f>VLOOKUP(B3358,'local electoral areas'!BU:BV,2,FALSE)</f>
        <v>Baltinglass</v>
      </c>
      <c r="E3358" s="4">
        <v>15073</v>
      </c>
      <c r="F3358" s="5">
        <v>518</v>
      </c>
      <c r="G3358" t="b">
        <f>COUNTIF(B:B,B3358)&gt;1</f>
        <v>0</v>
      </c>
      <c r="H3358" t="s">
        <v>3256</v>
      </c>
      <c r="I3358" t="b">
        <f>COUNTIF(E:E,E3358)&gt;1</f>
        <v>0</v>
      </c>
    </row>
    <row r="3359" spans="1:9" x14ac:dyDescent="0.2">
      <c r="A3359" s="2" t="s">
        <v>10</v>
      </c>
      <c r="B3359" s="3" t="s">
        <v>3279</v>
      </c>
      <c r="C3359" s="4" t="s">
        <v>3255</v>
      </c>
      <c r="D3359" s="4" t="str">
        <f>VLOOKUP(B3359,'local electoral areas'!BU:BV,2,FALSE)</f>
        <v>Baltinglass</v>
      </c>
      <c r="E3359" s="4">
        <v>15074</v>
      </c>
      <c r="F3359" s="5">
        <v>614</v>
      </c>
      <c r="G3359" t="b">
        <f>COUNTIF(B:B,B3359)&gt;1</f>
        <v>0</v>
      </c>
      <c r="H3359" t="s">
        <v>3256</v>
      </c>
      <c r="I3359" t="b">
        <f>COUNTIF(E:E,E3359)&gt;1</f>
        <v>0</v>
      </c>
    </row>
    <row r="3360" spans="1:9" x14ac:dyDescent="0.2">
      <c r="A3360" s="2" t="s">
        <v>10</v>
      </c>
      <c r="B3360" s="3" t="s">
        <v>3280</v>
      </c>
      <c r="C3360" s="4" t="s">
        <v>3255</v>
      </c>
      <c r="D3360" s="4" t="str">
        <f>VLOOKUP(B3360,'local electoral areas'!BU:BV,2,FALSE)</f>
        <v>Arklow</v>
      </c>
      <c r="E3360" s="4">
        <v>15048</v>
      </c>
      <c r="F3360" s="5">
        <v>533</v>
      </c>
      <c r="G3360" t="b">
        <f>COUNTIF(B:B,B3360)&gt;1</f>
        <v>0</v>
      </c>
      <c r="H3360" t="s">
        <v>3256</v>
      </c>
      <c r="I3360" t="b">
        <f>COUNTIF(E:E,E3360)&gt;1</f>
        <v>0</v>
      </c>
    </row>
    <row r="3361" spans="1:9" x14ac:dyDescent="0.2">
      <c r="A3361" s="2" t="s">
        <v>10</v>
      </c>
      <c r="B3361" s="3" t="s">
        <v>3281</v>
      </c>
      <c r="C3361" s="4" t="s">
        <v>3255</v>
      </c>
      <c r="D3361" s="4" t="str">
        <f>VLOOKUP(B3361,'local electoral areas'!BU:BV,2,FALSE)</f>
        <v>Baltinglass</v>
      </c>
      <c r="E3361" s="4">
        <v>15075</v>
      </c>
      <c r="F3361" s="5">
        <v>184</v>
      </c>
      <c r="G3361" t="b">
        <f>COUNTIF(B:B,B3361)&gt;1</f>
        <v>0</v>
      </c>
      <c r="H3361" t="s">
        <v>3256</v>
      </c>
      <c r="I3361" t="b">
        <f>COUNTIF(E:E,E3361)&gt;1</f>
        <v>0</v>
      </c>
    </row>
    <row r="3362" spans="1:9" x14ac:dyDescent="0.2">
      <c r="A3362" s="2" t="s">
        <v>10</v>
      </c>
      <c r="B3362" s="3" t="s">
        <v>3282</v>
      </c>
      <c r="C3362" s="4" t="s">
        <v>3255</v>
      </c>
      <c r="D3362" s="4" t="str">
        <f>VLOOKUP(B3362,'local electoral areas'!BU:BV,2,FALSE)</f>
        <v>Greystones</v>
      </c>
      <c r="E3362" s="4">
        <v>15032</v>
      </c>
      <c r="F3362" s="5">
        <v>7721</v>
      </c>
      <c r="G3362" t="b">
        <f>COUNTIF(B:B,B3362)&gt;1</f>
        <v>0</v>
      </c>
      <c r="H3362" t="s">
        <v>3256</v>
      </c>
      <c r="I3362" t="b">
        <f>COUNTIF(E:E,E3362)&gt;1</f>
        <v>0</v>
      </c>
    </row>
    <row r="3363" spans="1:9" x14ac:dyDescent="0.2">
      <c r="A3363" s="2" t="s">
        <v>10</v>
      </c>
      <c r="B3363" s="3" t="s">
        <v>1853</v>
      </c>
      <c r="C3363" s="4" t="s">
        <v>3255</v>
      </c>
      <c r="D3363" s="4" t="str">
        <f>VLOOKUP(B3363,'local electoral areas'!BU:BV,2,FALSE)</f>
        <v>Baltinglass</v>
      </c>
      <c r="E3363" s="4">
        <v>15012</v>
      </c>
      <c r="F3363" s="5">
        <v>446</v>
      </c>
      <c r="G3363" t="b">
        <f>COUNTIF(B:B,B3363)&gt;1</f>
        <v>1</v>
      </c>
      <c r="H3363" t="s">
        <v>3256</v>
      </c>
      <c r="I3363" t="b">
        <f>COUNTIF(E:E,E3363)&gt;1</f>
        <v>0</v>
      </c>
    </row>
    <row r="3364" spans="1:9" x14ac:dyDescent="0.2">
      <c r="A3364" s="2" t="s">
        <v>10</v>
      </c>
      <c r="B3364" s="3" t="s">
        <v>3283</v>
      </c>
      <c r="C3364" s="4" t="s">
        <v>3255</v>
      </c>
      <c r="D3364" s="4" t="str">
        <f>VLOOKUP(B3364,'local electoral areas'!BU:BV,2,FALSE)</f>
        <v>Baltinglass</v>
      </c>
      <c r="E3364" s="4">
        <v>15013</v>
      </c>
      <c r="F3364" s="5">
        <v>617</v>
      </c>
      <c r="G3364" t="b">
        <f>COUNTIF(B:B,B3364)&gt;1</f>
        <v>0</v>
      </c>
      <c r="H3364" t="s">
        <v>3256</v>
      </c>
      <c r="I3364" t="b">
        <f>COUNTIF(E:E,E3364)&gt;1</f>
        <v>0</v>
      </c>
    </row>
    <row r="3365" spans="1:9" x14ac:dyDescent="0.2">
      <c r="A3365" s="2" t="s">
        <v>10</v>
      </c>
      <c r="B3365" s="3" t="s">
        <v>3284</v>
      </c>
      <c r="C3365" s="4" t="s">
        <v>3255</v>
      </c>
      <c r="D3365" s="4" t="str">
        <f>VLOOKUP(B3365,'local electoral areas'!BU:BV,2,FALSE)</f>
        <v>Wicklow</v>
      </c>
      <c r="E3365" s="4">
        <v>15049</v>
      </c>
      <c r="F3365" s="5">
        <v>912</v>
      </c>
      <c r="G3365" t="b">
        <f>COUNTIF(B:B,B3365)&gt;1</f>
        <v>0</v>
      </c>
      <c r="H3365" t="s">
        <v>3256</v>
      </c>
      <c r="I3365" t="b">
        <f>COUNTIF(E:E,E3365)&gt;1</f>
        <v>0</v>
      </c>
    </row>
    <row r="3366" spans="1:9" x14ac:dyDescent="0.2">
      <c r="A3366" s="2" t="s">
        <v>10</v>
      </c>
      <c r="B3366" s="3" t="s">
        <v>3285</v>
      </c>
      <c r="C3366" s="4" t="s">
        <v>3255</v>
      </c>
      <c r="D3366" s="4" t="str">
        <f>VLOOKUP(B3366,'local electoral areas'!BU:BV,2,FALSE)</f>
        <v>Arklow</v>
      </c>
      <c r="E3366" s="4">
        <v>15050</v>
      </c>
      <c r="F3366" s="5">
        <v>935</v>
      </c>
      <c r="G3366" t="b">
        <f>COUNTIF(B:B,B3366)&gt;1</f>
        <v>0</v>
      </c>
      <c r="H3366" t="s">
        <v>3256</v>
      </c>
      <c r="I3366" t="b">
        <f>COUNTIF(E:E,E3366)&gt;1</f>
        <v>0</v>
      </c>
    </row>
    <row r="3367" spans="1:9" x14ac:dyDescent="0.2">
      <c r="A3367" s="2" t="s">
        <v>10</v>
      </c>
      <c r="B3367" s="3" t="s">
        <v>3286</v>
      </c>
      <c r="C3367" s="4" t="s">
        <v>3255</v>
      </c>
      <c r="D3367" s="4" t="str">
        <f>VLOOKUP(B3367,'local electoral areas'!BU:BV,2,FALSE)</f>
        <v>Arklow</v>
      </c>
      <c r="E3367" s="4">
        <v>15051</v>
      </c>
      <c r="F3367" s="5">
        <v>479</v>
      </c>
      <c r="G3367" t="b">
        <f>COUNTIF(B:B,B3367)&gt;1</f>
        <v>0</v>
      </c>
      <c r="H3367" t="s">
        <v>3256</v>
      </c>
      <c r="I3367" t="b">
        <f>COUNTIF(E:E,E3367)&gt;1</f>
        <v>0</v>
      </c>
    </row>
    <row r="3368" spans="1:9" x14ac:dyDescent="0.2">
      <c r="A3368" s="2" t="s">
        <v>10</v>
      </c>
      <c r="B3368" s="3" t="s">
        <v>3287</v>
      </c>
      <c r="C3368" s="4" t="s">
        <v>3255</v>
      </c>
      <c r="D3368" s="4" t="str">
        <f>VLOOKUP(B3368,'local electoral areas'!BU:BV,2,FALSE)</f>
        <v>Baltinglass</v>
      </c>
      <c r="E3368" s="4">
        <v>15014</v>
      </c>
      <c r="F3368" s="5">
        <v>1597</v>
      </c>
      <c r="G3368" t="b">
        <f>COUNTIF(B:B,B3368)&gt;1</f>
        <v>0</v>
      </c>
      <c r="H3368" t="s">
        <v>3256</v>
      </c>
      <c r="I3368" t="b">
        <f>COUNTIF(E:E,E3368)&gt;1</f>
        <v>0</v>
      </c>
    </row>
    <row r="3369" spans="1:9" x14ac:dyDescent="0.2">
      <c r="A3369" s="2" t="s">
        <v>10</v>
      </c>
      <c r="B3369" s="3" t="s">
        <v>3288</v>
      </c>
      <c r="C3369" s="4" t="s">
        <v>3255</v>
      </c>
      <c r="D3369" s="4" t="str">
        <f>VLOOKUP(B3369,'local electoral areas'!BU:BV,2,FALSE)</f>
        <v>Baltinglass</v>
      </c>
      <c r="E3369" s="4">
        <v>15015</v>
      </c>
      <c r="F3369" s="5">
        <v>218</v>
      </c>
      <c r="G3369" t="b">
        <f>COUNTIF(B:B,B3369)&gt;1</f>
        <v>0</v>
      </c>
      <c r="H3369" t="s">
        <v>3256</v>
      </c>
      <c r="I3369" t="b">
        <f>COUNTIF(E:E,E3369)&gt;1</f>
        <v>0</v>
      </c>
    </row>
    <row r="3370" spans="1:9" x14ac:dyDescent="0.2">
      <c r="A3370" s="2" t="s">
        <v>10</v>
      </c>
      <c r="B3370" s="3" t="s">
        <v>3289</v>
      </c>
      <c r="C3370" s="4" t="s">
        <v>3255</v>
      </c>
      <c r="D3370" s="4" t="str">
        <f>VLOOKUP(B3370,'local electoral areas'!BU:BV,2,FALSE)</f>
        <v>Arklow</v>
      </c>
      <c r="E3370" s="4">
        <v>15052</v>
      </c>
      <c r="F3370" s="5">
        <v>475</v>
      </c>
      <c r="G3370" t="b">
        <f>COUNTIF(B:B,B3370)&gt;1</f>
        <v>0</v>
      </c>
      <c r="H3370" t="s">
        <v>3256</v>
      </c>
      <c r="I3370" t="b">
        <f>COUNTIF(E:E,E3370)&gt;1</f>
        <v>0</v>
      </c>
    </row>
    <row r="3371" spans="1:9" x14ac:dyDescent="0.2">
      <c r="A3371" s="2" t="s">
        <v>10</v>
      </c>
      <c r="B3371" s="3" t="s">
        <v>3290</v>
      </c>
      <c r="C3371" s="4" t="s">
        <v>3255</v>
      </c>
      <c r="D3371" s="4" t="str">
        <f>VLOOKUP(B3371,'local electoral areas'!BU:BV,2,FALSE)</f>
        <v>Bray West</v>
      </c>
      <c r="E3371" s="4">
        <v>15033</v>
      </c>
      <c r="F3371" s="5">
        <v>3139</v>
      </c>
      <c r="G3371" t="b">
        <f>COUNTIF(B:B,B3371)&gt;1</f>
        <v>0</v>
      </c>
      <c r="H3371" t="s">
        <v>3256</v>
      </c>
      <c r="I3371" t="b">
        <f>COUNTIF(E:E,E3371)&gt;1</f>
        <v>0</v>
      </c>
    </row>
    <row r="3372" spans="1:9" x14ac:dyDescent="0.2">
      <c r="A3372" s="2" t="s">
        <v>10</v>
      </c>
      <c r="B3372" s="3" t="s">
        <v>3291</v>
      </c>
      <c r="C3372" s="4" t="s">
        <v>3255</v>
      </c>
      <c r="D3372" s="4" t="str">
        <f>VLOOKUP(B3372,'local electoral areas'!BU:BV,2,FALSE)</f>
        <v>Wicklow</v>
      </c>
      <c r="E3372" s="4">
        <v>15053</v>
      </c>
      <c r="F3372" s="5">
        <v>308</v>
      </c>
      <c r="G3372" t="b">
        <f>COUNTIF(B:B,B3372)&gt;1</f>
        <v>0</v>
      </c>
      <c r="H3372" t="s">
        <v>3256</v>
      </c>
      <c r="I3372" t="b">
        <f>COUNTIF(E:E,E3372)&gt;1</f>
        <v>0</v>
      </c>
    </row>
    <row r="3373" spans="1:9" x14ac:dyDescent="0.2">
      <c r="A3373" s="2" t="s">
        <v>10</v>
      </c>
      <c r="B3373" s="3" t="s">
        <v>3292</v>
      </c>
      <c r="C3373" s="4" t="s">
        <v>3255</v>
      </c>
      <c r="D3373" s="4" t="str">
        <f>VLOOKUP(B3373,'local electoral areas'!BU:BV,2,FALSE)</f>
        <v>Wicklow</v>
      </c>
      <c r="E3373" s="4">
        <v>15054</v>
      </c>
      <c r="F3373" s="5">
        <v>2870</v>
      </c>
      <c r="G3373" t="b">
        <f>COUNTIF(B:B,B3373)&gt;1</f>
        <v>0</v>
      </c>
      <c r="H3373" t="s">
        <v>3256</v>
      </c>
      <c r="I3373" t="b">
        <f>COUNTIF(E:E,E3373)&gt;1</f>
        <v>0</v>
      </c>
    </row>
    <row r="3374" spans="1:9" x14ac:dyDescent="0.2">
      <c r="A3374" s="2" t="s">
        <v>10</v>
      </c>
      <c r="B3374" s="3" t="s">
        <v>3293</v>
      </c>
      <c r="C3374" s="4" t="s">
        <v>3255</v>
      </c>
      <c r="D3374" s="4" t="str">
        <f>VLOOKUP(B3374,'local electoral areas'!BU:BV,2,FALSE)</f>
        <v>Greystones</v>
      </c>
      <c r="E3374" s="4">
        <v>15034</v>
      </c>
      <c r="F3374" s="5">
        <v>8050</v>
      </c>
      <c r="G3374" t="b">
        <f>COUNTIF(B:B,B3374)&gt;1</f>
        <v>0</v>
      </c>
      <c r="H3374" t="s">
        <v>3256</v>
      </c>
      <c r="I3374" t="b">
        <f>COUNTIF(E:E,E3374)&gt;1</f>
        <v>0</v>
      </c>
    </row>
    <row r="3375" spans="1:9" x14ac:dyDescent="0.2">
      <c r="A3375" s="2" t="s">
        <v>10</v>
      </c>
      <c r="B3375" s="3" t="s">
        <v>3294</v>
      </c>
      <c r="C3375" s="4" t="s">
        <v>3255</v>
      </c>
      <c r="D3375" s="4" t="str">
        <f>VLOOKUP(B3375,'local electoral areas'!BU:BV,2,FALSE)</f>
        <v>Baltinglass</v>
      </c>
      <c r="E3375" s="4">
        <v>15016</v>
      </c>
      <c r="F3375" s="5">
        <v>275</v>
      </c>
      <c r="G3375" t="b">
        <f>COUNTIF(B:B,B3375)&gt;1</f>
        <v>0</v>
      </c>
      <c r="H3375" t="s">
        <v>3256</v>
      </c>
      <c r="I3375" t="b">
        <f>COUNTIF(E:E,E3375)&gt;1</f>
        <v>0</v>
      </c>
    </row>
    <row r="3376" spans="1:9" x14ac:dyDescent="0.2">
      <c r="A3376" s="2" t="s">
        <v>10</v>
      </c>
      <c r="B3376" s="3" t="s">
        <v>1100</v>
      </c>
      <c r="C3376" s="4" t="s">
        <v>3255</v>
      </c>
      <c r="D3376" s="4" t="str">
        <f>VLOOKUP(B3376,'local electoral areas'!BU:BV,2,FALSE)</f>
        <v>Baltinglass</v>
      </c>
      <c r="E3376" s="4">
        <v>15017</v>
      </c>
      <c r="F3376" s="5">
        <v>827</v>
      </c>
      <c r="G3376" t="b">
        <f>COUNTIF(B:B,B3376)&gt;1</f>
        <v>1</v>
      </c>
      <c r="H3376" t="s">
        <v>3256</v>
      </c>
      <c r="I3376" t="b">
        <f>COUNTIF(E:E,E3376)&gt;1</f>
        <v>0</v>
      </c>
    </row>
    <row r="3377" spans="1:9" x14ac:dyDescent="0.2">
      <c r="A3377" s="2" t="s">
        <v>10</v>
      </c>
      <c r="B3377" s="3" t="s">
        <v>3295</v>
      </c>
      <c r="C3377" s="4" t="s">
        <v>3255</v>
      </c>
      <c r="D3377" s="4" t="str">
        <f>VLOOKUP(B3377,'local electoral areas'!BU:BV,2,FALSE)</f>
        <v>Baltinglass</v>
      </c>
      <c r="E3377" s="4">
        <v>15018</v>
      </c>
      <c r="F3377" s="5">
        <v>361</v>
      </c>
      <c r="G3377" t="b">
        <f>COUNTIF(B:B,B3377)&gt;1</f>
        <v>0</v>
      </c>
      <c r="H3377" t="s">
        <v>3256</v>
      </c>
      <c r="I3377" t="b">
        <f>COUNTIF(E:E,E3377)&gt;1</f>
        <v>0</v>
      </c>
    </row>
    <row r="3378" spans="1:9" x14ac:dyDescent="0.2">
      <c r="A3378" s="2" t="s">
        <v>10</v>
      </c>
      <c r="B3378" s="3" t="s">
        <v>3296</v>
      </c>
      <c r="C3378" s="4" t="s">
        <v>3255</v>
      </c>
      <c r="D3378" s="4" t="str">
        <f>VLOOKUP(B3378,'local electoral areas'!BU:BV,2,FALSE)</f>
        <v>Baltinglass</v>
      </c>
      <c r="E3378" s="4">
        <v>15019</v>
      </c>
      <c r="F3378" s="5">
        <v>250</v>
      </c>
      <c r="G3378" t="b">
        <f>COUNTIF(B:B,B3378)&gt;1</f>
        <v>0</v>
      </c>
      <c r="H3378" t="s">
        <v>3256</v>
      </c>
      <c r="I3378" t="b">
        <f>COUNTIF(E:E,E3378)&gt;1</f>
        <v>0</v>
      </c>
    </row>
    <row r="3379" spans="1:9" x14ac:dyDescent="0.2">
      <c r="A3379" s="2" t="s">
        <v>10</v>
      </c>
      <c r="B3379" s="3" t="s">
        <v>3297</v>
      </c>
      <c r="C3379" s="4" t="s">
        <v>3255</v>
      </c>
      <c r="D3379" s="4" t="str">
        <f>VLOOKUP(B3379,'local electoral areas'!BU:BV,2,FALSE)</f>
        <v>Baltinglass</v>
      </c>
      <c r="E3379" s="4">
        <v>15020</v>
      </c>
      <c r="F3379" s="5">
        <v>272</v>
      </c>
      <c r="G3379" t="b">
        <f>COUNTIF(B:B,B3379)&gt;1</f>
        <v>0</v>
      </c>
      <c r="H3379" t="s">
        <v>3256</v>
      </c>
      <c r="I3379" t="b">
        <f>COUNTIF(E:E,E3379)&gt;1</f>
        <v>0</v>
      </c>
    </row>
    <row r="3380" spans="1:9" x14ac:dyDescent="0.2">
      <c r="A3380" s="2" t="s">
        <v>10</v>
      </c>
      <c r="B3380" s="3" t="s">
        <v>364</v>
      </c>
      <c r="C3380" s="4" t="s">
        <v>3255</v>
      </c>
      <c r="D3380" s="4" t="str">
        <f>VLOOKUP(B3380,'local electoral areas'!BU:BV,2,FALSE)</f>
        <v>Arklow</v>
      </c>
      <c r="E3380" s="4">
        <v>15076</v>
      </c>
      <c r="F3380" s="5">
        <v>419</v>
      </c>
      <c r="G3380" t="b">
        <f>COUNTIF(B:B,B3380)&gt;1</f>
        <v>1</v>
      </c>
      <c r="H3380" t="s">
        <v>3256</v>
      </c>
      <c r="I3380" t="b">
        <f>COUNTIF(E:E,E3380)&gt;1</f>
        <v>0</v>
      </c>
    </row>
    <row r="3381" spans="1:9" x14ac:dyDescent="0.2">
      <c r="A3381" s="2" t="s">
        <v>10</v>
      </c>
      <c r="B3381" s="3" t="s">
        <v>123</v>
      </c>
      <c r="C3381" s="4" t="s">
        <v>3255</v>
      </c>
      <c r="D3381" s="4" t="s">
        <v>3268</v>
      </c>
      <c r="E3381" s="4">
        <v>15021</v>
      </c>
      <c r="F3381" s="5">
        <v>1080</v>
      </c>
      <c r="G3381" t="b">
        <f>COUNTIF(B:B,B3381)&gt;1</f>
        <v>1</v>
      </c>
      <c r="H3381" t="s">
        <v>3256</v>
      </c>
      <c r="I3381" t="b">
        <f>COUNTIF(E:E,E3381)&gt;1</f>
        <v>0</v>
      </c>
    </row>
    <row r="3382" spans="1:9" x14ac:dyDescent="0.2">
      <c r="A3382" s="2" t="s">
        <v>10</v>
      </c>
      <c r="B3382" s="3" t="s">
        <v>123</v>
      </c>
      <c r="C3382" s="4" t="s">
        <v>3255</v>
      </c>
      <c r="D3382" s="4" t="s">
        <v>3298</v>
      </c>
      <c r="E3382" s="4">
        <v>15055</v>
      </c>
      <c r="F3382" s="5">
        <v>939</v>
      </c>
      <c r="G3382" t="b">
        <f>COUNTIF(B:B,B3382)&gt;1</f>
        <v>1</v>
      </c>
      <c r="H3382" t="s">
        <v>3256</v>
      </c>
      <c r="I3382" t="b">
        <f>COUNTIF(E:E,E3382)&gt;1</f>
        <v>0</v>
      </c>
    </row>
    <row r="3383" spans="1:9" x14ac:dyDescent="0.2">
      <c r="A3383" s="2" t="s">
        <v>10</v>
      </c>
      <c r="B3383" s="3" t="s">
        <v>3299</v>
      </c>
      <c r="C3383" s="4" t="s">
        <v>3255</v>
      </c>
      <c r="D3383" s="4" t="str">
        <f>VLOOKUP(B3383,'local electoral areas'!BU:BV,2,FALSE)</f>
        <v>Greystones</v>
      </c>
      <c r="E3383" s="4">
        <v>15056</v>
      </c>
      <c r="F3383" s="5">
        <v>12083</v>
      </c>
      <c r="G3383" t="b">
        <f>COUNTIF(B:B,B3383)&gt;1</f>
        <v>0</v>
      </c>
      <c r="H3383" t="s">
        <v>3256</v>
      </c>
      <c r="I3383" t="b">
        <f>COUNTIF(E:E,E3383)&gt;1</f>
        <v>0</v>
      </c>
    </row>
    <row r="3384" spans="1:9" x14ac:dyDescent="0.2">
      <c r="A3384" s="2" t="s">
        <v>10</v>
      </c>
      <c r="B3384" s="3" t="s">
        <v>3114</v>
      </c>
      <c r="C3384" s="4" t="s">
        <v>3255</v>
      </c>
      <c r="D3384" s="4" t="str">
        <f>VLOOKUP(B3384,'local electoral areas'!BU:BV,2,FALSE)</f>
        <v>Baltinglass</v>
      </c>
      <c r="E3384" s="4">
        <v>15077</v>
      </c>
      <c r="F3384" s="5">
        <v>362</v>
      </c>
      <c r="G3384" t="b">
        <f>COUNTIF(B:B,B3384)&gt;1</f>
        <v>1</v>
      </c>
      <c r="H3384" t="s">
        <v>3256</v>
      </c>
      <c r="I3384" t="b">
        <f>COUNTIF(E:E,E3384)&gt;1</f>
        <v>0</v>
      </c>
    </row>
    <row r="3385" spans="1:9" x14ac:dyDescent="0.2">
      <c r="A3385" s="2" t="s">
        <v>10</v>
      </c>
      <c r="B3385" s="3" t="s">
        <v>3300</v>
      </c>
      <c r="C3385" s="4" t="s">
        <v>3255</v>
      </c>
      <c r="D3385" s="4" t="str">
        <f>VLOOKUP(B3385,'local electoral areas'!BU:BV,2,FALSE)</f>
        <v>Wicklow</v>
      </c>
      <c r="E3385" s="4">
        <v>15057</v>
      </c>
      <c r="F3385" s="5">
        <v>1625</v>
      </c>
      <c r="G3385" t="b">
        <f>COUNTIF(B:B,B3385)&gt;1</f>
        <v>0</v>
      </c>
      <c r="H3385" t="s">
        <v>3256</v>
      </c>
      <c r="I3385" t="b">
        <f>COUNTIF(E:E,E3385)&gt;1</f>
        <v>0</v>
      </c>
    </row>
    <row r="3386" spans="1:9" x14ac:dyDescent="0.2">
      <c r="A3386" s="2" t="s">
        <v>10</v>
      </c>
      <c r="B3386" s="3" t="s">
        <v>3301</v>
      </c>
      <c r="C3386" s="4" t="s">
        <v>3255</v>
      </c>
      <c r="D3386" s="4" t="str">
        <f>VLOOKUP(B3386,'local electoral areas'!BU:BV,2,FALSE)</f>
        <v>Bray West</v>
      </c>
      <c r="E3386" s="4">
        <v>15035</v>
      </c>
      <c r="F3386" s="5">
        <v>15019</v>
      </c>
      <c r="G3386" t="b">
        <f>COUNTIF(B:B,B3386)&gt;1</f>
        <v>0</v>
      </c>
      <c r="H3386" t="s">
        <v>3256</v>
      </c>
      <c r="I3386" t="b">
        <f>COUNTIF(E:E,E3386)&gt;1</f>
        <v>0</v>
      </c>
    </row>
    <row r="3387" spans="1:9" x14ac:dyDescent="0.2">
      <c r="A3387" s="2" t="s">
        <v>10</v>
      </c>
      <c r="B3387" s="3" t="s">
        <v>3302</v>
      </c>
      <c r="C3387" s="4" t="s">
        <v>3255</v>
      </c>
      <c r="D3387" s="4" t="str">
        <f>VLOOKUP(B3387,'local electoral areas'!BU:BV,2,FALSE)</f>
        <v>Arklow</v>
      </c>
      <c r="E3387" s="4">
        <v>15078</v>
      </c>
      <c r="F3387" s="5">
        <v>449</v>
      </c>
      <c r="G3387" t="b">
        <f>COUNTIF(B:B,B3387)&gt;1</f>
        <v>0</v>
      </c>
      <c r="H3387" t="s">
        <v>3256</v>
      </c>
      <c r="I3387" t="b">
        <f>COUNTIF(E:E,E3387)&gt;1</f>
        <v>0</v>
      </c>
    </row>
    <row r="3388" spans="1:9" x14ac:dyDescent="0.2">
      <c r="A3388" s="2" t="s">
        <v>10</v>
      </c>
      <c r="B3388" s="3" t="s">
        <v>3303</v>
      </c>
      <c r="C3388" s="4" t="s">
        <v>3255</v>
      </c>
      <c r="D3388" s="4" t="str">
        <f>VLOOKUP(B3388,'local electoral areas'!BU:BV,2,FALSE)</f>
        <v>Arklow</v>
      </c>
      <c r="E3388" s="4">
        <v>15058</v>
      </c>
      <c r="F3388" s="5">
        <v>245</v>
      </c>
      <c r="G3388" t="b">
        <f>COUNTIF(B:B,B3388)&gt;1</f>
        <v>0</v>
      </c>
      <c r="H3388" t="s">
        <v>3256</v>
      </c>
      <c r="I3388" t="b">
        <f>COUNTIF(E:E,E3388)&gt;1</f>
        <v>0</v>
      </c>
    </row>
    <row r="3389" spans="1:9" x14ac:dyDescent="0.2">
      <c r="A3389" s="2" t="s">
        <v>10</v>
      </c>
      <c r="B3389" s="3" t="s">
        <v>2683</v>
      </c>
      <c r="C3389" s="4" t="s">
        <v>3255</v>
      </c>
      <c r="D3389" s="4" t="str">
        <f>VLOOKUP(B3389,'local electoral areas'!BU:BV,2,FALSE)</f>
        <v>Baltinglass</v>
      </c>
      <c r="E3389" s="4">
        <v>15022</v>
      </c>
      <c r="F3389" s="5">
        <v>839</v>
      </c>
      <c r="G3389" t="b">
        <f>COUNTIF(B:B,B3389)&gt;1</f>
        <v>1</v>
      </c>
      <c r="H3389" t="s">
        <v>3256</v>
      </c>
      <c r="I3389" t="b">
        <f>COUNTIF(E:E,E3389)&gt;1</f>
        <v>0</v>
      </c>
    </row>
    <row r="3390" spans="1:9" x14ac:dyDescent="0.2">
      <c r="A3390" s="2" t="s">
        <v>10</v>
      </c>
      <c r="B3390" s="3" t="s">
        <v>3304</v>
      </c>
      <c r="C3390" s="4" t="s">
        <v>3255</v>
      </c>
      <c r="D3390" s="4" t="str">
        <f>VLOOKUP(B3390,'local electoral areas'!BU:BV,2,FALSE)</f>
        <v>Baltinglass</v>
      </c>
      <c r="E3390" s="4">
        <v>15023</v>
      </c>
      <c r="F3390" s="5">
        <v>189</v>
      </c>
      <c r="G3390" t="b">
        <f>COUNTIF(B:B,B3390)&gt;1</f>
        <v>0</v>
      </c>
      <c r="H3390" t="s">
        <v>3256</v>
      </c>
      <c r="I3390" t="b">
        <f>COUNTIF(E:E,E3390)&gt;1</f>
        <v>0</v>
      </c>
    </row>
    <row r="3391" spans="1:9" x14ac:dyDescent="0.2">
      <c r="A3391" s="2" t="s">
        <v>10</v>
      </c>
      <c r="B3391" s="3" t="s">
        <v>3305</v>
      </c>
      <c r="C3391" s="4" t="s">
        <v>3255</v>
      </c>
      <c r="D3391" s="4" t="str">
        <f>VLOOKUP(B3391,'local electoral areas'!BU:BV,2,FALSE)</f>
        <v>Baltinglass</v>
      </c>
      <c r="E3391" s="4">
        <v>15079</v>
      </c>
      <c r="F3391" s="5">
        <v>167</v>
      </c>
      <c r="G3391" t="b">
        <f>COUNTIF(B:B,B3391)&gt;1</f>
        <v>0</v>
      </c>
      <c r="H3391" t="s">
        <v>3256</v>
      </c>
      <c r="I3391" t="b">
        <f>COUNTIF(E:E,E3391)&gt;1</f>
        <v>0</v>
      </c>
    </row>
    <row r="3392" spans="1:9" x14ac:dyDescent="0.2">
      <c r="A3392" s="2" t="s">
        <v>10</v>
      </c>
      <c r="B3392" s="3" t="s">
        <v>3306</v>
      </c>
      <c r="C3392" s="4" t="s">
        <v>3255</v>
      </c>
      <c r="D3392" s="4" t="str">
        <f>VLOOKUP(B3392,'local electoral areas'!BU:BV,2,FALSE)</f>
        <v>Wicklow</v>
      </c>
      <c r="E3392" s="4">
        <v>15059</v>
      </c>
      <c r="F3392" s="5">
        <v>345</v>
      </c>
      <c r="G3392" t="b">
        <f>COUNTIF(B:B,B3392)&gt;1</f>
        <v>0</v>
      </c>
      <c r="H3392" t="s">
        <v>3256</v>
      </c>
      <c r="I3392" t="b">
        <f>COUNTIF(E:E,E3392)&gt;1</f>
        <v>0</v>
      </c>
    </row>
    <row r="3393" spans="1:9" x14ac:dyDescent="0.2">
      <c r="A3393" s="2" t="s">
        <v>10</v>
      </c>
      <c r="B3393" s="3" t="s">
        <v>3307</v>
      </c>
      <c r="C3393" s="4" t="s">
        <v>3255</v>
      </c>
      <c r="D3393" s="4" t="str">
        <f>VLOOKUP(B3393,'local electoral areas'!BU:BV,2,FALSE)</f>
        <v>Greystones</v>
      </c>
      <c r="E3393" s="4">
        <v>15060</v>
      </c>
      <c r="F3393" s="5">
        <v>2499</v>
      </c>
      <c r="G3393" t="b">
        <f>COUNTIF(B:B,B3393)&gt;1</f>
        <v>0</v>
      </c>
      <c r="H3393" t="s">
        <v>3256</v>
      </c>
      <c r="I3393" t="b">
        <f>COUNTIF(E:E,E3393)&gt;1</f>
        <v>0</v>
      </c>
    </row>
    <row r="3394" spans="1:9" x14ac:dyDescent="0.2">
      <c r="A3394" s="2" t="s">
        <v>10</v>
      </c>
      <c r="B3394" s="3" t="s">
        <v>3308</v>
      </c>
      <c r="C3394" s="4" t="s">
        <v>3255</v>
      </c>
      <c r="D3394" s="4" t="str">
        <f>VLOOKUP(B3394,'local electoral areas'!BU:BV,2,FALSE)</f>
        <v>Wicklow</v>
      </c>
      <c r="E3394" s="4">
        <v>15061</v>
      </c>
      <c r="F3394" s="5">
        <v>4769</v>
      </c>
      <c r="G3394" t="b">
        <f>COUNTIF(B:B,B3394)&gt;1</f>
        <v>0</v>
      </c>
      <c r="H3394" t="s">
        <v>3256</v>
      </c>
      <c r="I3394" t="b">
        <f>COUNTIF(E:E,E3394)&gt;1</f>
        <v>0</v>
      </c>
    </row>
    <row r="3395" spans="1:9" x14ac:dyDescent="0.2">
      <c r="A3395" s="2" t="s">
        <v>10</v>
      </c>
      <c r="B3395" s="3" t="s">
        <v>3309</v>
      </c>
      <c r="C3395" s="4" t="s">
        <v>3255</v>
      </c>
      <c r="D3395" s="4" t="str">
        <f>VLOOKUP(B3395,'local electoral areas'!BU:BV,2,FALSE)</f>
        <v>Wicklow</v>
      </c>
      <c r="E3395" s="4">
        <v>15062</v>
      </c>
      <c r="F3395" s="5">
        <v>669</v>
      </c>
      <c r="G3395" t="b">
        <f>COUNTIF(B:B,B3395)&gt;1</f>
        <v>0</v>
      </c>
      <c r="H3395" t="s">
        <v>3256</v>
      </c>
      <c r="I3395" t="b">
        <f>COUNTIF(E:E,E3395)&gt;1</f>
        <v>0</v>
      </c>
    </row>
    <row r="3396" spans="1:9" x14ac:dyDescent="0.2">
      <c r="A3396" s="2" t="s">
        <v>10</v>
      </c>
      <c r="B3396" s="3" t="s">
        <v>3310</v>
      </c>
      <c r="C3396" s="4" t="s">
        <v>3255</v>
      </c>
      <c r="D3396" s="4" t="str">
        <f>VLOOKUP(B3396,'local electoral areas'!BU:BV,2,FALSE)</f>
        <v>Bray West</v>
      </c>
      <c r="E3396" s="4">
        <v>15036</v>
      </c>
      <c r="F3396" s="5">
        <v>918</v>
      </c>
      <c r="G3396" t="b">
        <f>COUNTIF(B:B,B3396)&gt;1</f>
        <v>0</v>
      </c>
      <c r="H3396" t="s">
        <v>3256</v>
      </c>
      <c r="I3396" t="b">
        <f>COUNTIF(E:E,E3396)&gt;1</f>
        <v>0</v>
      </c>
    </row>
    <row r="3397" spans="1:9" x14ac:dyDescent="0.2">
      <c r="A3397" s="2" t="s">
        <v>10</v>
      </c>
      <c r="B3397" s="3" t="s">
        <v>427</v>
      </c>
      <c r="C3397" s="4" t="s">
        <v>3255</v>
      </c>
      <c r="D3397" s="4" t="str">
        <f>VLOOKUP(B3397,'local electoral areas'!BU:BV,2,FALSE)</f>
        <v>Baltinglass</v>
      </c>
      <c r="E3397" s="4">
        <v>15080</v>
      </c>
      <c r="F3397" s="5">
        <v>282</v>
      </c>
      <c r="G3397" t="b">
        <f>COUNTIF(B:B,B3397)&gt;1</f>
        <v>1</v>
      </c>
      <c r="H3397" t="s">
        <v>3256</v>
      </c>
      <c r="I3397" t="b">
        <f>COUNTIF(E:E,E3397)&gt;1</f>
        <v>0</v>
      </c>
    </row>
    <row r="3398" spans="1:9" x14ac:dyDescent="0.2">
      <c r="A3398" s="2" t="s">
        <v>10</v>
      </c>
      <c r="B3398" s="3" t="s">
        <v>3311</v>
      </c>
      <c r="C3398" s="4" t="s">
        <v>3255</v>
      </c>
      <c r="D3398" s="4" t="str">
        <f>VLOOKUP(B3398,'local electoral areas'!BU:BV,2,FALSE)</f>
        <v>Baltinglass</v>
      </c>
      <c r="E3398" s="4">
        <v>15024</v>
      </c>
      <c r="F3398" s="5">
        <v>501</v>
      </c>
      <c r="G3398" t="b">
        <f>COUNTIF(B:B,B3398)&gt;1</f>
        <v>0</v>
      </c>
      <c r="H3398" t="s">
        <v>3256</v>
      </c>
      <c r="I3398" t="b">
        <f>COUNTIF(E:E,E3398)&gt;1</f>
        <v>0</v>
      </c>
    </row>
    <row r="3399" spans="1:9" x14ac:dyDescent="0.2">
      <c r="A3399" s="2" t="s">
        <v>10</v>
      </c>
      <c r="B3399" s="3" t="s">
        <v>3312</v>
      </c>
      <c r="C3399" s="4" t="s">
        <v>3255</v>
      </c>
      <c r="D3399" s="4" t="str">
        <f>VLOOKUP(B3399,'local electoral areas'!BU:BV,2,FALSE)</f>
        <v>Arklow</v>
      </c>
      <c r="E3399" s="4">
        <v>15063</v>
      </c>
      <c r="F3399" s="5">
        <v>3177</v>
      </c>
      <c r="G3399" t="b">
        <f>COUNTIF(B:B,B3399)&gt;1</f>
        <v>0</v>
      </c>
      <c r="H3399" t="s">
        <v>3256</v>
      </c>
      <c r="I3399" t="b">
        <f>COUNTIF(E:E,E3399)&gt;1</f>
        <v>0</v>
      </c>
    </row>
    <row r="3400" spans="1:9" x14ac:dyDescent="0.2">
      <c r="A3400" s="2" t="s">
        <v>10</v>
      </c>
      <c r="B3400" s="3" t="s">
        <v>3313</v>
      </c>
      <c r="C3400" s="4" t="s">
        <v>3255</v>
      </c>
      <c r="D3400" s="4" t="str">
        <f>VLOOKUP(B3400,'local electoral areas'!BU:BV,2,FALSE)</f>
        <v>Bray East</v>
      </c>
      <c r="E3400" s="4">
        <v>15006</v>
      </c>
      <c r="F3400" s="5">
        <v>2312</v>
      </c>
      <c r="G3400" t="b">
        <f>COUNTIF(B:B,B3400)&gt;1</f>
        <v>0</v>
      </c>
      <c r="H3400" t="s">
        <v>3256</v>
      </c>
      <c r="I3400" t="b">
        <f>COUNTIF(E:E,E3400)&gt;1</f>
        <v>0</v>
      </c>
    </row>
    <row r="3401" spans="1:9" x14ac:dyDescent="0.2">
      <c r="A3401" s="2" t="s">
        <v>10</v>
      </c>
      <c r="B3401" s="3" t="s">
        <v>3314</v>
      </c>
      <c r="C3401" s="4" t="s">
        <v>3255</v>
      </c>
      <c r="D3401" s="4" t="str">
        <f>VLOOKUP(B3401,'local electoral areas'!BU:BV,2,FALSE)</f>
        <v>Baltinglass</v>
      </c>
      <c r="E3401" s="4">
        <v>15025</v>
      </c>
      <c r="F3401" s="5">
        <v>297</v>
      </c>
      <c r="G3401" t="b">
        <f>COUNTIF(B:B,B3401)&gt;1</f>
        <v>0</v>
      </c>
      <c r="H3401" t="s">
        <v>3256</v>
      </c>
      <c r="I3401" t="b">
        <f>COUNTIF(E:E,E3401)&gt;1</f>
        <v>0</v>
      </c>
    </row>
    <row r="3402" spans="1:9" x14ac:dyDescent="0.2">
      <c r="A3402" s="2" t="s">
        <v>10</v>
      </c>
      <c r="B3402" s="3" t="s">
        <v>3315</v>
      </c>
      <c r="C3402" s="4" t="s">
        <v>3255</v>
      </c>
      <c r="D3402" s="4" t="str">
        <f>VLOOKUP(B3402,'local electoral areas'!BU:BV,2,FALSE)</f>
        <v>Baltinglass</v>
      </c>
      <c r="E3402" s="4">
        <v>15081</v>
      </c>
      <c r="F3402" s="5">
        <v>626</v>
      </c>
      <c r="G3402" t="b">
        <f>COUNTIF(B:B,B3402)&gt;1</f>
        <v>0</v>
      </c>
      <c r="H3402" t="s">
        <v>3256</v>
      </c>
      <c r="I3402" t="b">
        <f>COUNTIF(E:E,E3402)&gt;1</f>
        <v>0</v>
      </c>
    </row>
    <row r="3403" spans="1:9" x14ac:dyDescent="0.2">
      <c r="A3403" s="2" t="s">
        <v>10</v>
      </c>
      <c r="B3403" s="3" t="s">
        <v>3316</v>
      </c>
      <c r="C3403" s="4" t="s">
        <v>3255</v>
      </c>
      <c r="D3403" s="4" t="str">
        <f>VLOOKUP(B3403,'local electoral areas'!BU:BV,2,FALSE)</f>
        <v>Baltinglass</v>
      </c>
      <c r="E3403" s="4">
        <v>15026</v>
      </c>
      <c r="F3403" s="5">
        <v>476</v>
      </c>
      <c r="G3403" t="b">
        <f>COUNTIF(B:B,B3403)&gt;1</f>
        <v>0</v>
      </c>
      <c r="H3403" t="s">
        <v>3256</v>
      </c>
      <c r="I3403" t="b">
        <f>COUNTIF(E:E,E3403)&gt;1</f>
        <v>0</v>
      </c>
    </row>
    <row r="3404" spans="1:9" x14ac:dyDescent="0.2">
      <c r="A3404" s="2" t="s">
        <v>10</v>
      </c>
      <c r="B3404" s="3" t="s">
        <v>3317</v>
      </c>
      <c r="C3404" s="4" t="s">
        <v>3255</v>
      </c>
      <c r="D3404" s="4" t="str">
        <f>VLOOKUP(B3404,'local electoral areas'!BU:BV,2,FALSE)</f>
        <v>Baltinglass</v>
      </c>
      <c r="E3404" s="4">
        <v>15027</v>
      </c>
      <c r="F3404" s="5">
        <v>453</v>
      </c>
      <c r="G3404" t="b">
        <f>COUNTIF(B:B,B3404)&gt;1</f>
        <v>0</v>
      </c>
      <c r="H3404" t="s">
        <v>3256</v>
      </c>
      <c r="I3404" t="b">
        <f>COUNTIF(E:E,E3404)&gt;1</f>
        <v>0</v>
      </c>
    </row>
    <row r="3405" spans="1:9" x14ac:dyDescent="0.2">
      <c r="A3405" s="2" t="s">
        <v>10</v>
      </c>
      <c r="B3405" s="3" t="s">
        <v>3318</v>
      </c>
      <c r="C3405" s="4" t="s">
        <v>3255</v>
      </c>
      <c r="D3405" s="4" t="str">
        <f>VLOOKUP(B3405,'local electoral areas'!BU:BV,2,FALSE)</f>
        <v>Baltinglass</v>
      </c>
      <c r="E3405" s="4">
        <v>15028</v>
      </c>
      <c r="F3405" s="5">
        <v>468</v>
      </c>
      <c r="G3405" t="b">
        <f>COUNTIF(B:B,B3405)&gt;1</f>
        <v>0</v>
      </c>
      <c r="H3405" t="s">
        <v>3256</v>
      </c>
      <c r="I3405" t="b">
        <f>COUNTIF(E:E,E3405)&gt;1</f>
        <v>0</v>
      </c>
    </row>
    <row r="3406" spans="1:9" x14ac:dyDescent="0.2">
      <c r="A3406" s="2" t="s">
        <v>10</v>
      </c>
      <c r="B3406" s="3" t="s">
        <v>3319</v>
      </c>
      <c r="C3406" s="4" t="s">
        <v>3255</v>
      </c>
      <c r="D3406" s="4" t="str">
        <f>VLOOKUP(B3406,'local electoral areas'!BU:BV,2,FALSE)</f>
        <v>Baltinglass</v>
      </c>
      <c r="E3406" s="4">
        <v>15082</v>
      </c>
      <c r="F3406" s="5">
        <v>1614</v>
      </c>
      <c r="G3406" t="b">
        <f>COUNTIF(B:B,B3406)&gt;1</f>
        <v>0</v>
      </c>
      <c r="H3406" t="s">
        <v>3256</v>
      </c>
      <c r="I3406" t="b">
        <f>COUNTIF(E:E,E3406)&gt;1</f>
        <v>0</v>
      </c>
    </row>
    <row r="3407" spans="1:9" x14ac:dyDescent="0.2">
      <c r="A3407" s="2" t="s">
        <v>10</v>
      </c>
      <c r="B3407" s="3" t="s">
        <v>3320</v>
      </c>
      <c r="C3407" s="4" t="s">
        <v>3255</v>
      </c>
      <c r="D3407" s="4" t="str">
        <f>VLOOKUP(B3407,'local electoral areas'!BU:BV,2,FALSE)</f>
        <v>Baltinglass</v>
      </c>
      <c r="E3407" s="4">
        <v>15029</v>
      </c>
      <c r="F3407" s="5">
        <v>496</v>
      </c>
      <c r="G3407" t="b">
        <f>COUNTIF(B:B,B3407)&gt;1</f>
        <v>0</v>
      </c>
      <c r="H3407" t="s">
        <v>3256</v>
      </c>
      <c r="I3407" t="b">
        <f>COUNTIF(E:E,E3407)&gt;1</f>
        <v>0</v>
      </c>
    </row>
    <row r="3408" spans="1:9" x14ac:dyDescent="0.2">
      <c r="A3408" s="2" t="s">
        <v>10</v>
      </c>
      <c r="B3408" s="3" t="s">
        <v>3321</v>
      </c>
      <c r="C3408" s="4" t="s">
        <v>3255</v>
      </c>
      <c r="D3408" s="4" t="s">
        <v>3268</v>
      </c>
      <c r="E3408" s="4">
        <v>15030</v>
      </c>
      <c r="F3408" s="5">
        <v>381</v>
      </c>
      <c r="G3408" t="b">
        <f>COUNTIF(B:B,B3408)&gt;1</f>
        <v>1</v>
      </c>
      <c r="H3408" t="s">
        <v>3256</v>
      </c>
      <c r="I3408" t="b">
        <f>COUNTIF(E:E,E3408)&gt;1</f>
        <v>0</v>
      </c>
    </row>
    <row r="3409" spans="1:9" x14ac:dyDescent="0.2">
      <c r="A3409" s="2" t="s">
        <v>10</v>
      </c>
      <c r="B3409" s="3" t="s">
        <v>3321</v>
      </c>
      <c r="C3409" s="4" t="s">
        <v>3255</v>
      </c>
      <c r="D3409" s="4" t="s">
        <v>3256</v>
      </c>
      <c r="E3409" s="4">
        <v>15064</v>
      </c>
      <c r="F3409" s="5">
        <v>1498</v>
      </c>
      <c r="G3409" t="b">
        <f>COUNTIF(B:B,B3409)&gt;1</f>
        <v>1</v>
      </c>
      <c r="H3409" t="s">
        <v>3256</v>
      </c>
      <c r="I3409" t="b">
        <f>COUNTIF(E:E,E3409)&gt;1</f>
        <v>0</v>
      </c>
    </row>
    <row r="3410" spans="1:9" x14ac:dyDescent="0.2">
      <c r="A3410" s="2" t="s">
        <v>10</v>
      </c>
      <c r="B3410" s="3" t="s">
        <v>3322</v>
      </c>
      <c r="C3410" s="4" t="s">
        <v>3255</v>
      </c>
      <c r="D3410" s="4" t="str">
        <f>VLOOKUP(B3410,'local electoral areas'!BU:BV,2,FALSE)</f>
        <v>Wicklow</v>
      </c>
      <c r="E3410" s="4">
        <v>15065</v>
      </c>
      <c r="F3410" s="5">
        <v>349</v>
      </c>
      <c r="G3410" t="b">
        <f>COUNTIF(B:B,B3410)&gt;1</f>
        <v>0</v>
      </c>
      <c r="H3410" t="s">
        <v>3256</v>
      </c>
      <c r="I3410" t="b">
        <f>COUNTIF(E:E,E3410)&gt;1</f>
        <v>0</v>
      </c>
    </row>
    <row r="3411" spans="1:9" x14ac:dyDescent="0.2">
      <c r="A3411" s="2" t="s">
        <v>10</v>
      </c>
      <c r="B3411" s="3" t="s">
        <v>3323</v>
      </c>
      <c r="C3411" s="4" t="s">
        <v>3255</v>
      </c>
      <c r="D3411" s="4" t="str">
        <f>VLOOKUP(B3411,'local electoral areas'!BU:BV,2,FALSE)</f>
        <v>Baltinglass</v>
      </c>
      <c r="E3411" s="4">
        <v>15031</v>
      </c>
      <c r="F3411" s="5">
        <v>318</v>
      </c>
      <c r="G3411" t="b">
        <f>COUNTIF(B:B,B3411)&gt;1</f>
        <v>0</v>
      </c>
      <c r="H3411" t="s">
        <v>3256</v>
      </c>
      <c r="I3411" t="b">
        <f>COUNTIF(E:E,E3411)&gt;1</f>
        <v>0</v>
      </c>
    </row>
    <row r="3412" spans="1:9" x14ac:dyDescent="0.2">
      <c r="A3412" s="2" t="s">
        <v>10</v>
      </c>
      <c r="B3412" s="3" t="s">
        <v>3324</v>
      </c>
      <c r="C3412" s="4" t="s">
        <v>3255</v>
      </c>
      <c r="D3412" s="4" t="str">
        <f>VLOOKUP(B3412,'local electoral areas'!BU:BV,2,FALSE)</f>
        <v>Wicklow</v>
      </c>
      <c r="E3412" s="4">
        <v>15066</v>
      </c>
      <c r="F3412" s="5">
        <v>10192</v>
      </c>
      <c r="G3412" t="b">
        <f>COUNTIF(B:B,B3412)&gt;1</f>
        <v>0</v>
      </c>
      <c r="H3412" t="s">
        <v>3256</v>
      </c>
      <c r="I3412" t="b">
        <f>COUNTIF(E:E,E3412)&gt;1</f>
        <v>0</v>
      </c>
    </row>
    <row r="3413" spans="1:9" x14ac:dyDescent="0.2">
      <c r="A3413" s="2" t="s">
        <v>10</v>
      </c>
      <c r="B3413" s="3" t="s">
        <v>3325</v>
      </c>
      <c r="C3413" s="4" t="s">
        <v>3255</v>
      </c>
      <c r="D3413" s="4" t="str">
        <f>VLOOKUP(B3413,'local electoral areas'!BU:BV,2,FALSE)</f>
        <v>Wicklow</v>
      </c>
      <c r="E3413" s="4">
        <v>15007</v>
      </c>
      <c r="F3413" s="5">
        <v>7148</v>
      </c>
      <c r="G3413" t="b">
        <f>COUNTIF(B:B,B3413)&gt;1</f>
        <v>0</v>
      </c>
      <c r="H3413" t="s">
        <v>3256</v>
      </c>
      <c r="I3413" t="b">
        <f>COUNTIF(E:E,E3413)&gt;1</f>
        <v>0</v>
      </c>
    </row>
    <row r="3420" spans="1:9" x14ac:dyDescent="0.2">
      <c r="D3420" t="s">
        <v>3326</v>
      </c>
    </row>
    <row r="3832" spans="34:39" x14ac:dyDescent="0.2">
      <c r="AH3832" t="s">
        <v>2010</v>
      </c>
      <c r="AI3832">
        <v>26670</v>
      </c>
      <c r="AK3832">
        <v>26670</v>
      </c>
    </row>
    <row r="3833" spans="34:39" x14ac:dyDescent="0.2">
      <c r="AH3833" t="s">
        <v>3327</v>
      </c>
      <c r="AI3833">
        <v>29680</v>
      </c>
      <c r="AK3833">
        <v>29680</v>
      </c>
    </row>
    <row r="3834" spans="34:39" x14ac:dyDescent="0.2">
      <c r="AH3834" t="s">
        <v>3328</v>
      </c>
      <c r="AI3834">
        <v>4150</v>
      </c>
      <c r="AL3834">
        <v>4150</v>
      </c>
    </row>
    <row r="3835" spans="34:39" x14ac:dyDescent="0.2">
      <c r="AH3835" t="s">
        <v>2011</v>
      </c>
      <c r="AI3835">
        <v>28981</v>
      </c>
      <c r="AK3835">
        <v>28981</v>
      </c>
    </row>
    <row r="3837" spans="34:39" x14ac:dyDescent="0.2">
      <c r="AL3837">
        <v>118442</v>
      </c>
      <c r="AM3837">
        <v>29610.5</v>
      </c>
    </row>
    <row r="3838" spans="34:39" x14ac:dyDescent="0.2">
      <c r="AK3838">
        <v>87002</v>
      </c>
      <c r="AM3838">
        <v>29000.666666666668</v>
      </c>
    </row>
    <row r="3841" spans="38:38" x14ac:dyDescent="0.2">
      <c r="AL3841" t="s">
        <v>3329</v>
      </c>
    </row>
  </sheetData>
  <pageMargins left="0.7" right="0.7" top="0.75" bottom="0.75" header="0.3" footer="0.3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65E1E-4A1F-4009-A5B4-46439A4D8A6C}">
  <dimension ref="B1:W56"/>
  <sheetViews>
    <sheetView topLeftCell="N11" workbookViewId="0">
      <selection activeCell="O40" sqref="O40"/>
    </sheetView>
  </sheetViews>
  <sheetFormatPr defaultRowHeight="15" x14ac:dyDescent="0.2"/>
  <cols>
    <col min="2" max="2" width="17.75390625" bestFit="1" customWidth="1"/>
    <col min="3" max="3" width="28.65234375" bestFit="1" customWidth="1"/>
    <col min="4" max="4" width="17.890625" bestFit="1" customWidth="1"/>
    <col min="15" max="15" width="27.171875" bestFit="1" customWidth="1"/>
    <col min="16" max="16" width="21.38671875" bestFit="1" customWidth="1"/>
    <col min="17" max="17" width="17.890625" bestFit="1" customWidth="1"/>
  </cols>
  <sheetData>
    <row r="1" spans="2:23" x14ac:dyDescent="0.2">
      <c r="M1" s="66"/>
      <c r="U1" t="s">
        <v>3330</v>
      </c>
      <c r="W1" t="s">
        <v>3331</v>
      </c>
    </row>
    <row r="2" spans="2:23" x14ac:dyDescent="0.2">
      <c r="M2" s="66"/>
      <c r="O2" t="s">
        <v>3332</v>
      </c>
      <c r="U2">
        <f>29000* 4</f>
        <v>116000</v>
      </c>
      <c r="W2">
        <f>29000*5</f>
        <v>145000</v>
      </c>
    </row>
    <row r="3" spans="2:23" x14ac:dyDescent="0.2">
      <c r="B3" s="49" t="s">
        <v>2</v>
      </c>
      <c r="C3" s="49" t="s">
        <v>3</v>
      </c>
      <c r="D3" t="s">
        <v>18</v>
      </c>
      <c r="M3" s="66"/>
      <c r="U3">
        <f>29000* 4</f>
        <v>116000</v>
      </c>
      <c r="W3">
        <f>29000*3</f>
        <v>87000</v>
      </c>
    </row>
    <row r="4" spans="2:23" x14ac:dyDescent="0.2">
      <c r="B4" t="s">
        <v>12</v>
      </c>
      <c r="C4" t="s">
        <v>13</v>
      </c>
      <c r="D4">
        <v>25194</v>
      </c>
      <c r="M4" s="66"/>
      <c r="O4" s="49" t="s">
        <v>2</v>
      </c>
      <c r="P4" s="49" t="s">
        <v>3</v>
      </c>
      <c r="Q4" t="s">
        <v>18</v>
      </c>
      <c r="U4">
        <f>29000*3</f>
        <v>87000</v>
      </c>
      <c r="W4">
        <f>29000*3</f>
        <v>87000</v>
      </c>
    </row>
    <row r="5" spans="2:23" x14ac:dyDescent="0.2">
      <c r="C5" t="s">
        <v>28</v>
      </c>
      <c r="D5">
        <v>16546</v>
      </c>
      <c r="M5" s="66"/>
      <c r="O5" t="s">
        <v>3150</v>
      </c>
      <c r="P5" t="s">
        <v>3333</v>
      </c>
      <c r="Q5">
        <v>29232</v>
      </c>
    </row>
    <row r="6" spans="2:23" x14ac:dyDescent="0.2">
      <c r="C6" t="s">
        <v>98</v>
      </c>
      <c r="D6">
        <v>20191</v>
      </c>
      <c r="M6" s="66"/>
      <c r="P6" t="s">
        <v>3334</v>
      </c>
      <c r="Q6">
        <v>31123</v>
      </c>
    </row>
    <row r="7" spans="2:23" x14ac:dyDescent="0.2">
      <c r="B7" t="s">
        <v>3335</v>
      </c>
      <c r="D7">
        <v>61931</v>
      </c>
      <c r="F7">
        <f>D7</f>
        <v>61931</v>
      </c>
      <c r="M7" s="66"/>
      <c r="P7" t="s">
        <v>2428</v>
      </c>
      <c r="Q7">
        <v>23435</v>
      </c>
      <c r="S7">
        <f>Q7</f>
        <v>23435</v>
      </c>
    </row>
    <row r="8" spans="2:23" x14ac:dyDescent="0.2">
      <c r="B8" t="s">
        <v>1707</v>
      </c>
      <c r="C8" t="s">
        <v>3336</v>
      </c>
      <c r="D8">
        <v>26715</v>
      </c>
      <c r="F8">
        <f>D8</f>
        <v>26715</v>
      </c>
      <c r="M8" s="66"/>
      <c r="P8" t="s">
        <v>3337</v>
      </c>
      <c r="Q8">
        <v>18311</v>
      </c>
      <c r="S8">
        <f>Q8</f>
        <v>18311</v>
      </c>
    </row>
    <row r="9" spans="2:23" x14ac:dyDescent="0.2">
      <c r="C9" t="s">
        <v>1727</v>
      </c>
      <c r="D9">
        <v>24730</v>
      </c>
      <c r="F9">
        <f>D9</f>
        <v>24730</v>
      </c>
      <c r="M9" s="66"/>
      <c r="P9" t="s">
        <v>3251</v>
      </c>
      <c r="Q9">
        <v>29987</v>
      </c>
      <c r="S9">
        <f>Q9</f>
        <v>29987</v>
      </c>
    </row>
    <row r="10" spans="2:23" x14ac:dyDescent="0.2">
      <c r="C10" t="s">
        <v>3338</v>
      </c>
      <c r="D10">
        <v>29503</v>
      </c>
      <c r="F10">
        <f>D10</f>
        <v>29503</v>
      </c>
      <c r="M10" s="66"/>
      <c r="P10" t="s">
        <v>3151</v>
      </c>
      <c r="Q10">
        <v>31439</v>
      </c>
      <c r="S10">
        <f>Q10</f>
        <v>31439</v>
      </c>
    </row>
    <row r="11" spans="2:23" x14ac:dyDescent="0.2">
      <c r="C11" t="s">
        <v>1780</v>
      </c>
      <c r="D11">
        <v>22737</v>
      </c>
      <c r="M11" s="66"/>
      <c r="O11" t="s">
        <v>3339</v>
      </c>
      <c r="Q11">
        <v>163527</v>
      </c>
    </row>
    <row r="12" spans="2:23" x14ac:dyDescent="0.2">
      <c r="B12" t="s">
        <v>3340</v>
      </c>
      <c r="D12">
        <v>103685</v>
      </c>
      <c r="M12" s="66"/>
      <c r="O12" t="s">
        <v>3255</v>
      </c>
      <c r="P12" t="s">
        <v>3298</v>
      </c>
      <c r="Q12">
        <v>27882</v>
      </c>
    </row>
    <row r="13" spans="2:23" x14ac:dyDescent="0.2">
      <c r="B13" t="s">
        <v>2943</v>
      </c>
      <c r="C13" t="s">
        <v>2953</v>
      </c>
      <c r="D13">
        <v>22279</v>
      </c>
      <c r="M13" s="66"/>
      <c r="P13" t="s">
        <v>3268</v>
      </c>
      <c r="Q13">
        <v>28073</v>
      </c>
    </row>
    <row r="14" spans="2:23" x14ac:dyDescent="0.2">
      <c r="C14" t="s">
        <v>2981</v>
      </c>
      <c r="D14">
        <v>11354</v>
      </c>
      <c r="M14" s="66"/>
      <c r="P14" t="s">
        <v>3341</v>
      </c>
      <c r="Q14">
        <v>17564</v>
      </c>
      <c r="S14" s="63">
        <v>11019</v>
      </c>
    </row>
    <row r="15" spans="2:23" x14ac:dyDescent="0.2">
      <c r="C15" t="s">
        <v>2990</v>
      </c>
      <c r="D15">
        <v>18360</v>
      </c>
      <c r="G15">
        <f>D11</f>
        <v>22737</v>
      </c>
      <c r="M15" s="66"/>
      <c r="P15" t="s">
        <v>3342</v>
      </c>
      <c r="Q15">
        <v>19076</v>
      </c>
      <c r="S15" s="64">
        <v>2613</v>
      </c>
    </row>
    <row r="16" spans="2:23" x14ac:dyDescent="0.2">
      <c r="B16" t="s">
        <v>3343</v>
      </c>
      <c r="D16">
        <v>51993</v>
      </c>
      <c r="M16" s="66"/>
      <c r="P16" t="s">
        <v>3293</v>
      </c>
      <c r="Q16">
        <v>30353</v>
      </c>
      <c r="T16">
        <f>Q5</f>
        <v>29232</v>
      </c>
      <c r="U16" t="s">
        <v>3344</v>
      </c>
    </row>
    <row r="17" spans="2:20" x14ac:dyDescent="0.2">
      <c r="B17" t="s">
        <v>3014</v>
      </c>
      <c r="C17" t="s">
        <v>3345</v>
      </c>
      <c r="D17">
        <v>24627</v>
      </c>
      <c r="F17" t="s">
        <v>3346</v>
      </c>
      <c r="G17">
        <f>SUM(D16:D19)</f>
        <v>127085</v>
      </c>
      <c r="I17" t="s">
        <v>3347</v>
      </c>
      <c r="J17" t="s">
        <v>3348</v>
      </c>
      <c r="M17" s="66"/>
      <c r="P17" t="s">
        <v>3256</v>
      </c>
      <c r="Q17">
        <v>32537</v>
      </c>
    </row>
    <row r="18" spans="2:20" x14ac:dyDescent="0.2">
      <c r="C18" t="s">
        <v>3034</v>
      </c>
      <c r="D18">
        <v>24408</v>
      </c>
      <c r="M18" s="66"/>
      <c r="O18" t="s">
        <v>3349</v>
      </c>
      <c r="Q18">
        <v>155485</v>
      </c>
      <c r="S18">
        <v>1021</v>
      </c>
      <c r="T18" t="s">
        <v>3350</v>
      </c>
    </row>
    <row r="19" spans="2:20" x14ac:dyDescent="0.2">
      <c r="C19" t="s">
        <v>3040</v>
      </c>
      <c r="D19">
        <v>26057</v>
      </c>
      <c r="F19">
        <f>SUM(F7:F10)</f>
        <v>142879</v>
      </c>
      <c r="G19">
        <f>G15+G17</f>
        <v>149822</v>
      </c>
      <c r="I19">
        <v>142879</v>
      </c>
      <c r="J19">
        <v>149822</v>
      </c>
      <c r="M19" s="66"/>
      <c r="O19" t="s">
        <v>233</v>
      </c>
      <c r="Q19">
        <v>319012</v>
      </c>
      <c r="S19">
        <v>1529</v>
      </c>
      <c r="T19" t="s">
        <v>3351</v>
      </c>
    </row>
    <row r="20" spans="2:20" x14ac:dyDescent="0.2">
      <c r="B20" t="s">
        <v>3352</v>
      </c>
      <c r="D20">
        <v>75092</v>
      </c>
      <c r="M20" s="66"/>
      <c r="S20">
        <v>1337</v>
      </c>
      <c r="T20" t="s">
        <v>3353</v>
      </c>
    </row>
    <row r="21" spans="2:20" x14ac:dyDescent="0.2">
      <c r="B21" t="s">
        <v>233</v>
      </c>
      <c r="D21">
        <v>292701</v>
      </c>
      <c r="E21">
        <f>D21/2</f>
        <v>146350.5</v>
      </c>
      <c r="M21" s="66"/>
      <c r="Q21">
        <f>Q19/11</f>
        <v>29001.090909090908</v>
      </c>
    </row>
    <row r="22" spans="2:20" x14ac:dyDescent="0.2">
      <c r="I22">
        <v>3789</v>
      </c>
      <c r="M22" s="66"/>
      <c r="S22" t="s">
        <v>3354</v>
      </c>
    </row>
    <row r="23" spans="2:20" x14ac:dyDescent="0.2">
      <c r="F23" t="s">
        <v>3355</v>
      </c>
      <c r="M23" s="66"/>
      <c r="S23">
        <v>-1238</v>
      </c>
      <c r="T23" t="s">
        <v>3356</v>
      </c>
    </row>
    <row r="24" spans="2:20" x14ac:dyDescent="0.2">
      <c r="F24">
        <f>E21-F19</f>
        <v>3471.5</v>
      </c>
      <c r="I24">
        <f>I19+I22</f>
        <v>146668</v>
      </c>
      <c r="J24">
        <f>J19-I22</f>
        <v>146033</v>
      </c>
      <c r="M24" s="66"/>
      <c r="S24">
        <v>-912</v>
      </c>
      <c r="T24" t="s">
        <v>3357</v>
      </c>
    </row>
    <row r="25" spans="2:20" x14ac:dyDescent="0.2">
      <c r="F25" t="s">
        <v>3358</v>
      </c>
      <c r="M25" s="66"/>
      <c r="S25">
        <v>-630</v>
      </c>
      <c r="T25" t="s">
        <v>3359</v>
      </c>
    </row>
    <row r="26" spans="2:20" x14ac:dyDescent="0.2">
      <c r="F26" t="s">
        <v>3360</v>
      </c>
      <c r="M26" s="66"/>
    </row>
    <row r="27" spans="2:20" x14ac:dyDescent="0.2">
      <c r="M27" s="66"/>
      <c r="S27">
        <v>-989</v>
      </c>
      <c r="T27" t="s">
        <v>3361</v>
      </c>
    </row>
    <row r="28" spans="2:20" x14ac:dyDescent="0.2">
      <c r="E28" s="10" t="s">
        <v>3362</v>
      </c>
      <c r="F28" s="10">
        <v>268</v>
      </c>
      <c r="G28" s="10"/>
      <c r="I28" s="10">
        <v>268</v>
      </c>
      <c r="M28" s="66"/>
      <c r="S28">
        <v>-1039</v>
      </c>
      <c r="T28" t="s">
        <v>3363</v>
      </c>
    </row>
    <row r="29" spans="2:20" x14ac:dyDescent="0.2">
      <c r="E29" s="10" t="s">
        <v>3364</v>
      </c>
      <c r="F29" s="10">
        <v>711</v>
      </c>
      <c r="G29" s="10"/>
      <c r="I29" s="10">
        <v>711</v>
      </c>
      <c r="M29" s="66"/>
      <c r="O29" t="s">
        <v>3365</v>
      </c>
      <c r="P29" s="10">
        <f>SUM(S7:S28)</f>
        <v>115883</v>
      </c>
    </row>
    <row r="30" spans="2:20" x14ac:dyDescent="0.2">
      <c r="E30" s="10" t="s">
        <v>3366</v>
      </c>
      <c r="F30" s="10">
        <v>148</v>
      </c>
      <c r="G30" s="10"/>
      <c r="I30" s="10">
        <v>148</v>
      </c>
      <c r="M30" s="66"/>
    </row>
    <row r="31" spans="2:20" x14ac:dyDescent="0.2">
      <c r="E31" s="10" t="s">
        <v>3367</v>
      </c>
      <c r="F31" s="10">
        <v>863</v>
      </c>
      <c r="G31" s="10"/>
      <c r="I31" s="10">
        <v>863</v>
      </c>
      <c r="M31" s="66"/>
      <c r="O31" t="s">
        <v>3368</v>
      </c>
      <c r="P31">
        <v>47644</v>
      </c>
    </row>
    <row r="32" spans="2:20" x14ac:dyDescent="0.2">
      <c r="E32" s="10" t="s">
        <v>3369</v>
      </c>
      <c r="F32" s="10">
        <v>278</v>
      </c>
      <c r="G32" s="10"/>
      <c r="M32" s="66"/>
    </row>
    <row r="33" spans="5:21" x14ac:dyDescent="0.2">
      <c r="E33" s="10" t="s">
        <v>3370</v>
      </c>
      <c r="F33" s="10">
        <v>808</v>
      </c>
      <c r="G33" s="10"/>
      <c r="M33" s="66"/>
    </row>
    <row r="34" spans="5:21" x14ac:dyDescent="0.2">
      <c r="E34" s="10" t="s">
        <v>3371</v>
      </c>
      <c r="F34" s="10">
        <v>262</v>
      </c>
      <c r="G34" s="10"/>
      <c r="M34" s="66"/>
      <c r="O34" t="s">
        <v>3372</v>
      </c>
      <c r="P34">
        <v>36640</v>
      </c>
    </row>
    <row r="35" spans="5:21" x14ac:dyDescent="0.2">
      <c r="E35" s="10" t="s">
        <v>3373</v>
      </c>
      <c r="F35" s="10">
        <v>160</v>
      </c>
      <c r="G35" s="10"/>
      <c r="M35" s="66"/>
      <c r="O35" t="s">
        <v>3374</v>
      </c>
      <c r="P35">
        <v>30353</v>
      </c>
    </row>
    <row r="36" spans="5:21" x14ac:dyDescent="0.2">
      <c r="M36" s="66"/>
      <c r="O36" t="s">
        <v>3375</v>
      </c>
      <c r="P36">
        <v>32537</v>
      </c>
    </row>
    <row r="37" spans="5:21" x14ac:dyDescent="0.2">
      <c r="E37" t="s">
        <v>3376</v>
      </c>
      <c r="F37">
        <v>460</v>
      </c>
      <c r="I37" cm="1">
        <f t="array" ref="I37:I41">F37:F41</f>
        <v>460</v>
      </c>
      <c r="M37" s="66"/>
      <c r="T37" t="s">
        <v>3377</v>
      </c>
      <c r="U37">
        <v>1080</v>
      </c>
    </row>
    <row r="38" spans="5:21" x14ac:dyDescent="0.2">
      <c r="E38" t="s">
        <v>3378</v>
      </c>
      <c r="F38">
        <v>161</v>
      </c>
      <c r="I38">
        <v>161</v>
      </c>
      <c r="M38" s="66"/>
      <c r="P38">
        <v>16454</v>
      </c>
      <c r="R38">
        <f>116000-SUM(P34:P36)</f>
        <v>16470</v>
      </c>
      <c r="T38" t="s">
        <v>3379</v>
      </c>
      <c r="U38">
        <v>4584</v>
      </c>
    </row>
    <row r="39" spans="5:21" x14ac:dyDescent="0.2">
      <c r="E39" t="s">
        <v>3380</v>
      </c>
      <c r="F39">
        <v>241</v>
      </c>
      <c r="I39">
        <v>241</v>
      </c>
      <c r="M39" s="66"/>
      <c r="T39" t="s">
        <v>3381</v>
      </c>
      <c r="U39">
        <v>2304</v>
      </c>
    </row>
    <row r="40" spans="5:21" x14ac:dyDescent="0.2">
      <c r="E40" t="s">
        <v>3382</v>
      </c>
      <c r="F40">
        <v>703</v>
      </c>
      <c r="I40">
        <v>703</v>
      </c>
      <c r="O40" t="s">
        <v>3383</v>
      </c>
      <c r="P40" s="10">
        <f>SUM(P34:P38)</f>
        <v>115984</v>
      </c>
      <c r="T40" t="s">
        <v>3384</v>
      </c>
      <c r="U40">
        <v>839</v>
      </c>
    </row>
    <row r="41" spans="5:21" x14ac:dyDescent="0.2">
      <c r="E41" t="s">
        <v>3385</v>
      </c>
      <c r="F41">
        <v>234</v>
      </c>
      <c r="I41">
        <v>234</v>
      </c>
      <c r="R41">
        <f>SUM(U37:U56)</f>
        <v>16454</v>
      </c>
      <c r="T41" t="s">
        <v>3386</v>
      </c>
      <c r="U41">
        <v>381</v>
      </c>
    </row>
    <row r="42" spans="5:21" x14ac:dyDescent="0.2">
      <c r="T42" t="s">
        <v>3387</v>
      </c>
      <c r="U42">
        <v>827</v>
      </c>
    </row>
    <row r="43" spans="5:21" x14ac:dyDescent="0.2">
      <c r="T43" t="s">
        <v>3388</v>
      </c>
      <c r="U43">
        <v>189</v>
      </c>
    </row>
    <row r="44" spans="5:21" x14ac:dyDescent="0.2">
      <c r="T44" t="s">
        <v>3389</v>
      </c>
      <c r="U44">
        <v>617</v>
      </c>
    </row>
    <row r="45" spans="5:21" x14ac:dyDescent="0.2">
      <c r="P45" s="10">
        <f>Q19-P40-P29</f>
        <v>87145</v>
      </c>
      <c r="T45" t="s">
        <v>3390</v>
      </c>
      <c r="U45">
        <v>496</v>
      </c>
    </row>
    <row r="46" spans="5:21" x14ac:dyDescent="0.2">
      <c r="T46" t="s">
        <v>3391</v>
      </c>
      <c r="U46">
        <v>1597</v>
      </c>
    </row>
    <row r="48" spans="5:21" x14ac:dyDescent="0.2">
      <c r="T48" t="s">
        <v>3392</v>
      </c>
      <c r="U48">
        <v>245</v>
      </c>
    </row>
    <row r="49" spans="20:21" x14ac:dyDescent="0.2">
      <c r="T49" t="s">
        <v>3393</v>
      </c>
      <c r="U49">
        <v>508</v>
      </c>
    </row>
    <row r="50" spans="20:21" x14ac:dyDescent="0.2">
      <c r="T50" t="s">
        <v>3394</v>
      </c>
      <c r="U50">
        <v>3177</v>
      </c>
    </row>
    <row r="52" spans="20:21" x14ac:dyDescent="0.2">
      <c r="T52" t="s">
        <v>3395</v>
      </c>
      <c r="U52">
        <v>-912</v>
      </c>
    </row>
    <row r="53" spans="20:21" x14ac:dyDescent="0.2">
      <c r="T53" t="s">
        <v>3396</v>
      </c>
    </row>
    <row r="55" spans="20:21" x14ac:dyDescent="0.2">
      <c r="T55" t="s">
        <v>3397</v>
      </c>
      <c r="U55">
        <v>250</v>
      </c>
    </row>
    <row r="56" spans="20:21" x14ac:dyDescent="0.2">
      <c r="T56" t="s">
        <v>3398</v>
      </c>
      <c r="U56">
        <v>272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4C5F7-FE4C-4478-9F94-0D17493A619D}">
  <dimension ref="A1:BA108"/>
  <sheetViews>
    <sheetView topLeftCell="AD59" workbookViewId="0">
      <selection activeCell="AN73" sqref="AN73"/>
    </sheetView>
  </sheetViews>
  <sheetFormatPr defaultRowHeight="15" x14ac:dyDescent="0.2"/>
  <cols>
    <col min="1" max="1" width="18.4296875" bestFit="1" customWidth="1"/>
    <col min="2" max="2" width="22.328125" bestFit="1" customWidth="1"/>
    <col min="3" max="4" width="17.890625" bestFit="1" customWidth="1"/>
  </cols>
  <sheetData>
    <row r="1" spans="1:49" x14ac:dyDescent="0.2">
      <c r="N1" s="57"/>
      <c r="Q1" t="s">
        <v>3399</v>
      </c>
      <c r="U1" t="s">
        <v>3400</v>
      </c>
      <c r="Y1" s="57"/>
      <c r="AK1" s="57"/>
      <c r="AM1" t="s">
        <v>3401</v>
      </c>
      <c r="AO1" t="s">
        <v>3402</v>
      </c>
    </row>
    <row r="2" spans="1:49" x14ac:dyDescent="0.2">
      <c r="N2" s="57"/>
      <c r="P2" t="s">
        <v>3403</v>
      </c>
      <c r="R2">
        <v>15442</v>
      </c>
      <c r="U2" t="s">
        <v>606</v>
      </c>
      <c r="V2">
        <v>32789</v>
      </c>
      <c r="Y2" s="57"/>
      <c r="AA2" t="s">
        <v>3404</v>
      </c>
      <c r="AB2">
        <f>C6</f>
        <v>34589</v>
      </c>
      <c r="AK2" s="57"/>
      <c r="AM2" t="s">
        <v>3405</v>
      </c>
      <c r="AN2">
        <v>799</v>
      </c>
      <c r="AS2" t="s">
        <v>3406</v>
      </c>
      <c r="AW2" t="s">
        <v>3407</v>
      </c>
    </row>
    <row r="3" spans="1:49" x14ac:dyDescent="0.2">
      <c r="A3" s="49" t="s">
        <v>2</v>
      </c>
      <c r="B3" s="49" t="s">
        <v>3</v>
      </c>
      <c r="C3" t="s">
        <v>18</v>
      </c>
      <c r="N3" s="57"/>
      <c r="Y3" s="57"/>
      <c r="AA3" t="s">
        <v>3408</v>
      </c>
      <c r="AB3">
        <f>C7</f>
        <v>30182</v>
      </c>
      <c r="AK3" s="57"/>
      <c r="AM3" t="s">
        <v>3409</v>
      </c>
      <c r="AN3">
        <v>3257</v>
      </c>
      <c r="AS3" t="s">
        <v>3410</v>
      </c>
      <c r="AT3" t="s">
        <v>3411</v>
      </c>
      <c r="AW3">
        <v>116718</v>
      </c>
    </row>
    <row r="4" spans="1:49" x14ac:dyDescent="0.2">
      <c r="A4" t="s">
        <v>446</v>
      </c>
      <c r="B4" t="s">
        <v>593</v>
      </c>
      <c r="C4">
        <v>40268</v>
      </c>
      <c r="F4" t="s">
        <v>1480</v>
      </c>
      <c r="N4" s="57"/>
      <c r="Q4" t="s">
        <v>3412</v>
      </c>
      <c r="R4">
        <v>34435</v>
      </c>
      <c r="U4" t="s">
        <v>3413</v>
      </c>
      <c r="V4">
        <v>17733</v>
      </c>
      <c r="Y4" s="57"/>
      <c r="AA4" t="s">
        <v>3414</v>
      </c>
      <c r="AB4">
        <f>C12</f>
        <v>49307</v>
      </c>
      <c r="AK4" s="57"/>
      <c r="AM4" t="s">
        <v>3415</v>
      </c>
      <c r="AN4">
        <v>5856</v>
      </c>
      <c r="AS4" t="s">
        <v>3416</v>
      </c>
      <c r="AT4" t="s">
        <v>3411</v>
      </c>
    </row>
    <row r="5" spans="1:49" x14ac:dyDescent="0.2">
      <c r="B5" t="s">
        <v>497</v>
      </c>
      <c r="C5">
        <v>23944</v>
      </c>
      <c r="F5" t="s">
        <v>1975</v>
      </c>
      <c r="N5" s="57"/>
      <c r="Y5" s="57"/>
      <c r="AA5" t="s">
        <v>3417</v>
      </c>
      <c r="AK5" s="57"/>
      <c r="AM5" t="s">
        <v>3418</v>
      </c>
      <c r="AN5">
        <v>6243</v>
      </c>
      <c r="AS5" t="s">
        <v>3419</v>
      </c>
      <c r="AT5" t="s">
        <v>3420</v>
      </c>
      <c r="AW5">
        <v>9912</v>
      </c>
    </row>
    <row r="6" spans="1:49" x14ac:dyDescent="0.2">
      <c r="B6" t="s">
        <v>479</v>
      </c>
      <c r="C6">
        <v>34589</v>
      </c>
      <c r="F6" t="s">
        <v>2093</v>
      </c>
      <c r="N6" s="57"/>
      <c r="Y6" s="57"/>
      <c r="AA6" t="s">
        <v>479</v>
      </c>
      <c r="AB6">
        <v>3280</v>
      </c>
      <c r="AK6" s="57"/>
      <c r="AM6" t="s">
        <v>579</v>
      </c>
      <c r="AN6">
        <v>1056</v>
      </c>
      <c r="AS6" t="s">
        <v>3421</v>
      </c>
      <c r="AT6" t="s">
        <v>3420</v>
      </c>
      <c r="AU6">
        <v>18</v>
      </c>
    </row>
    <row r="7" spans="1:49" x14ac:dyDescent="0.2">
      <c r="B7" t="s">
        <v>488</v>
      </c>
      <c r="C7">
        <v>30182</v>
      </c>
      <c r="F7" t="s">
        <v>2786</v>
      </c>
      <c r="N7" s="57"/>
      <c r="Q7" t="s">
        <v>593</v>
      </c>
      <c r="R7">
        <v>40268</v>
      </c>
      <c r="U7" t="s">
        <v>593</v>
      </c>
      <c r="V7">
        <v>40268</v>
      </c>
      <c r="Y7" s="57"/>
      <c r="AK7" s="57"/>
      <c r="AM7" t="s">
        <v>784</v>
      </c>
      <c r="AN7">
        <v>3746</v>
      </c>
      <c r="AV7" t="s">
        <v>3422</v>
      </c>
      <c r="AW7">
        <v>6008</v>
      </c>
    </row>
    <row r="8" spans="1:49" x14ac:dyDescent="0.2">
      <c r="B8" t="s">
        <v>535</v>
      </c>
      <c r="C8">
        <v>38743</v>
      </c>
      <c r="F8" s="60">
        <v>528363</v>
      </c>
      <c r="G8">
        <v>18.219413793103449</v>
      </c>
      <c r="H8">
        <v>29353.5</v>
      </c>
      <c r="N8" s="57"/>
      <c r="Y8" s="57"/>
      <c r="AB8">
        <f>SUM(AB2:AB6)</f>
        <v>117358</v>
      </c>
      <c r="AC8">
        <f>AB8/4</f>
        <v>29339.5</v>
      </c>
      <c r="AK8" s="57"/>
      <c r="AM8" t="s">
        <v>716</v>
      </c>
      <c r="AN8">
        <v>3972</v>
      </c>
      <c r="AV8" t="s">
        <v>3423</v>
      </c>
      <c r="AW8">
        <v>412</v>
      </c>
    </row>
    <row r="9" spans="1:49" x14ac:dyDescent="0.2">
      <c r="B9" t="s">
        <v>594</v>
      </c>
      <c r="C9">
        <v>26522</v>
      </c>
      <c r="N9" s="57"/>
      <c r="Y9" s="57"/>
      <c r="AK9" s="57"/>
      <c r="AM9" t="s">
        <v>557</v>
      </c>
      <c r="AN9">
        <v>1551</v>
      </c>
      <c r="AS9">
        <v>146863</v>
      </c>
      <c r="AV9" t="s">
        <v>3424</v>
      </c>
      <c r="AW9">
        <v>14048</v>
      </c>
    </row>
    <row r="10" spans="1:49" x14ac:dyDescent="0.2">
      <c r="B10" t="s">
        <v>452</v>
      </c>
      <c r="C10">
        <v>34435</v>
      </c>
      <c r="N10" s="57"/>
      <c r="Y10" s="57"/>
      <c r="AK10" s="57"/>
      <c r="AM10" t="s">
        <v>3425</v>
      </c>
      <c r="AN10" s="63">
        <v>708</v>
      </c>
      <c r="AS10">
        <v>145779</v>
      </c>
    </row>
    <row r="11" spans="1:49" x14ac:dyDescent="0.2">
      <c r="B11" t="s">
        <v>536</v>
      </c>
      <c r="C11">
        <v>31473</v>
      </c>
      <c r="N11" s="57"/>
      <c r="R11" t="s">
        <v>3405</v>
      </c>
      <c r="V11" t="s">
        <v>3405</v>
      </c>
      <c r="Y11" s="57"/>
      <c r="AF11" s="62"/>
      <c r="AG11" s="62"/>
      <c r="AH11" s="62"/>
      <c r="AI11" s="62"/>
      <c r="AJ11" s="62"/>
      <c r="AK11" s="57"/>
      <c r="AM11" t="s">
        <v>3425</v>
      </c>
      <c r="AN11" s="64">
        <v>770</v>
      </c>
      <c r="AS11">
        <v>147098</v>
      </c>
    </row>
    <row r="12" spans="1:49" x14ac:dyDescent="0.2">
      <c r="B12" t="s">
        <v>692</v>
      </c>
      <c r="C12">
        <v>49307</v>
      </c>
      <c r="N12" s="57"/>
      <c r="Q12" t="s">
        <v>3426</v>
      </c>
      <c r="R12">
        <f>-799</f>
        <v>-799</v>
      </c>
      <c r="U12" t="s">
        <v>3427</v>
      </c>
      <c r="V12">
        <f>R12</f>
        <v>-799</v>
      </c>
      <c r="Y12" s="57"/>
      <c r="AB12" t="s">
        <v>3428</v>
      </c>
      <c r="AF12" s="62" t="s">
        <v>3429</v>
      </c>
      <c r="AG12" s="62"/>
      <c r="AH12" s="62"/>
      <c r="AI12" s="62"/>
      <c r="AJ12" s="62"/>
      <c r="AK12" s="57"/>
      <c r="AM12" t="s">
        <v>3425</v>
      </c>
      <c r="AN12" s="63">
        <v>3440</v>
      </c>
      <c r="AS12">
        <v>147021</v>
      </c>
    </row>
    <row r="13" spans="1:49" x14ac:dyDescent="0.2">
      <c r="B13" t="s">
        <v>606</v>
      </c>
      <c r="C13">
        <v>32789</v>
      </c>
      <c r="N13" s="57"/>
      <c r="Y13" s="57"/>
      <c r="AB13">
        <v>-6008</v>
      </c>
      <c r="AC13">
        <v>4783</v>
      </c>
      <c r="AF13" s="62">
        <v>3236</v>
      </c>
      <c r="AG13" s="62"/>
      <c r="AH13" s="62"/>
      <c r="AI13" s="62"/>
      <c r="AJ13" s="62"/>
      <c r="AK13" s="57"/>
      <c r="AM13" t="s">
        <v>3430</v>
      </c>
      <c r="AN13" s="64">
        <v>2081</v>
      </c>
    </row>
    <row r="14" spans="1:49" x14ac:dyDescent="0.2">
      <c r="A14" t="s">
        <v>3431</v>
      </c>
      <c r="C14">
        <v>342252</v>
      </c>
      <c r="N14" s="57"/>
      <c r="R14" s="38">
        <f>SUM(R2:R8)+R12</f>
        <v>89346</v>
      </c>
      <c r="Y14" s="57"/>
      <c r="AF14" s="62"/>
      <c r="AG14" s="62"/>
      <c r="AH14" s="62"/>
      <c r="AI14" s="62"/>
      <c r="AJ14" s="62"/>
      <c r="AK14" s="57"/>
      <c r="AM14" t="s">
        <v>3430</v>
      </c>
      <c r="AN14" s="63">
        <v>891</v>
      </c>
    </row>
    <row r="15" spans="1:49" x14ac:dyDescent="0.2">
      <c r="A15" t="s">
        <v>478</v>
      </c>
      <c r="B15" t="s">
        <v>479</v>
      </c>
      <c r="C15">
        <v>3280</v>
      </c>
      <c r="N15" s="57"/>
      <c r="R15">
        <f>R14/3</f>
        <v>29782</v>
      </c>
      <c r="Y15" s="57"/>
      <c r="AB15">
        <f>AB8+SUM(AB13:AC13)</f>
        <v>116133</v>
      </c>
      <c r="AC15" t="s">
        <v>3432</v>
      </c>
      <c r="AD15">
        <f>AB15/4</f>
        <v>29033.25</v>
      </c>
      <c r="AF15" s="62">
        <f>AB15+AF13</f>
        <v>119369</v>
      </c>
      <c r="AG15" s="62" t="s">
        <v>3432</v>
      </c>
      <c r="AH15" s="62">
        <f>AF15/4</f>
        <v>29842.25</v>
      </c>
      <c r="AI15" s="62"/>
      <c r="AJ15" s="62"/>
      <c r="AK15" s="57"/>
      <c r="AM15" t="s">
        <v>3430</v>
      </c>
      <c r="AN15" s="64">
        <v>871</v>
      </c>
      <c r="AT15">
        <v>736489</v>
      </c>
    </row>
    <row r="16" spans="1:49" x14ac:dyDescent="0.2">
      <c r="B16" t="s">
        <v>488</v>
      </c>
      <c r="C16">
        <v>16114</v>
      </c>
      <c r="N16" s="57"/>
      <c r="V16" t="s">
        <v>3433</v>
      </c>
      <c r="Y16" s="57"/>
      <c r="AF16" s="62"/>
      <c r="AG16" s="62"/>
      <c r="AH16" s="62"/>
      <c r="AI16" s="62"/>
      <c r="AJ16" s="62"/>
      <c r="AK16" s="57"/>
      <c r="AM16" t="s">
        <v>3434</v>
      </c>
      <c r="AN16" s="64">
        <v>732</v>
      </c>
    </row>
    <row r="17" spans="1:46" x14ac:dyDescent="0.2">
      <c r="B17" t="s">
        <v>452</v>
      </c>
      <c r="C17">
        <v>6086</v>
      </c>
      <c r="N17" s="57"/>
      <c r="V17">
        <v>-1789</v>
      </c>
      <c r="Y17" s="57"/>
      <c r="AF17" s="62"/>
      <c r="AG17" s="62"/>
      <c r="AH17" s="62"/>
      <c r="AI17" s="62"/>
      <c r="AJ17" s="62"/>
      <c r="AK17" s="57"/>
      <c r="AM17" t="s">
        <v>3434</v>
      </c>
      <c r="AN17" s="63">
        <v>690</v>
      </c>
      <c r="AT17">
        <f>-SUM(AS9:AS12)</f>
        <v>-586761</v>
      </c>
    </row>
    <row r="18" spans="1:46" x14ac:dyDescent="0.2">
      <c r="A18" t="s">
        <v>3435</v>
      </c>
      <c r="C18">
        <v>25480</v>
      </c>
      <c r="N18" s="57"/>
      <c r="Y18" s="57"/>
      <c r="AA18" t="s">
        <v>3399</v>
      </c>
      <c r="AC18" t="s">
        <v>3400</v>
      </c>
      <c r="AF18" s="62"/>
      <c r="AG18" s="62" t="s">
        <v>3399</v>
      </c>
      <c r="AH18" s="62"/>
      <c r="AI18" s="62" t="s">
        <v>3400</v>
      </c>
      <c r="AJ18" s="62"/>
      <c r="AK18" s="57"/>
      <c r="AM18" t="s">
        <v>3434</v>
      </c>
      <c r="AN18" s="64">
        <v>1103</v>
      </c>
    </row>
    <row r="19" spans="1:46" x14ac:dyDescent="0.2">
      <c r="A19" t="s">
        <v>467</v>
      </c>
      <c r="B19" t="s">
        <v>773</v>
      </c>
      <c r="C19">
        <v>24689</v>
      </c>
      <c r="I19" t="s">
        <v>291</v>
      </c>
      <c r="N19" s="57"/>
      <c r="V19" s="38">
        <v>88202</v>
      </c>
      <c r="Y19" s="57"/>
      <c r="AA19">
        <f>R26</f>
        <v>443202</v>
      </c>
      <c r="AC19">
        <f>V26</f>
        <v>443847</v>
      </c>
      <c r="AF19" s="62"/>
      <c r="AG19" s="62">
        <v>443202</v>
      </c>
      <c r="AH19" s="62"/>
      <c r="AI19" s="62">
        <v>443847</v>
      </c>
      <c r="AJ19" s="62"/>
      <c r="AK19" s="57"/>
      <c r="AM19" t="s">
        <v>3434</v>
      </c>
      <c r="AN19" s="63">
        <v>919</v>
      </c>
    </row>
    <row r="20" spans="1:46" x14ac:dyDescent="0.2">
      <c r="B20" t="s">
        <v>521</v>
      </c>
      <c r="C20">
        <v>36686</v>
      </c>
      <c r="I20" t="s">
        <v>841</v>
      </c>
      <c r="N20" s="57"/>
      <c r="U20" t="s">
        <v>3436</v>
      </c>
      <c r="V20">
        <f>V19/3</f>
        <v>29400.666666666668</v>
      </c>
      <c r="Y20" s="57"/>
      <c r="AA20">
        <f>-AB15</f>
        <v>-116133</v>
      </c>
      <c r="AC20">
        <f>-AB15</f>
        <v>-116133</v>
      </c>
      <c r="AF20" s="62"/>
      <c r="AG20" s="62">
        <f>-AF15</f>
        <v>-119369</v>
      </c>
      <c r="AH20" s="62"/>
      <c r="AI20" s="62">
        <f>AG20</f>
        <v>-119369</v>
      </c>
      <c r="AJ20" s="62"/>
      <c r="AK20" s="57"/>
      <c r="AM20" t="s">
        <v>3434</v>
      </c>
      <c r="AN20" s="64">
        <v>1103</v>
      </c>
    </row>
    <row r="21" spans="1:46" x14ac:dyDescent="0.2">
      <c r="B21" t="s">
        <v>3437</v>
      </c>
      <c r="C21">
        <v>32622</v>
      </c>
      <c r="I21" t="s">
        <v>1253</v>
      </c>
      <c r="N21" s="57"/>
      <c r="Y21" s="57"/>
      <c r="AA21">
        <f>AA19+AA20</f>
        <v>327069</v>
      </c>
      <c r="AC21">
        <f>AC19+AC20</f>
        <v>327714</v>
      </c>
      <c r="AF21" s="62"/>
      <c r="AG21" s="62">
        <f>AG19+AG20</f>
        <v>323833</v>
      </c>
      <c r="AH21" s="62"/>
      <c r="AI21" s="62">
        <f>AI19+AI20</f>
        <v>324478</v>
      </c>
      <c r="AJ21" s="62"/>
      <c r="AK21" s="57"/>
      <c r="AM21" t="s">
        <v>3438</v>
      </c>
      <c r="AN21" s="63">
        <v>2078</v>
      </c>
    </row>
    <row r="22" spans="1:46" x14ac:dyDescent="0.2">
      <c r="B22" t="s">
        <v>604</v>
      </c>
      <c r="C22">
        <v>23339</v>
      </c>
      <c r="I22" t="s">
        <v>1457</v>
      </c>
      <c r="N22" s="57"/>
      <c r="Y22" s="57"/>
      <c r="AF22" s="62"/>
      <c r="AG22" s="62"/>
      <c r="AH22" s="62"/>
      <c r="AI22" s="62"/>
      <c r="AJ22" s="62"/>
      <c r="AK22" s="57"/>
      <c r="AM22" t="s">
        <v>3438</v>
      </c>
      <c r="AN22" s="64">
        <v>1342</v>
      </c>
    </row>
    <row r="23" spans="1:46" x14ac:dyDescent="0.2">
      <c r="B23" t="s">
        <v>464</v>
      </c>
      <c r="C23">
        <v>32352</v>
      </c>
      <c r="I23" t="s">
        <v>1899</v>
      </c>
      <c r="N23" s="57"/>
      <c r="Y23" s="57"/>
      <c r="AA23">
        <f>AA21/11</f>
        <v>29733.545454545456</v>
      </c>
      <c r="AC23">
        <f>AC21/11</f>
        <v>29792.18181818182</v>
      </c>
      <c r="AF23" s="62"/>
      <c r="AG23" s="62">
        <f>AG21/11</f>
        <v>29439.363636363636</v>
      </c>
      <c r="AH23" s="62"/>
      <c r="AI23" s="62">
        <f>AI21/11</f>
        <v>29498</v>
      </c>
      <c r="AJ23" s="62"/>
      <c r="AK23" s="57"/>
      <c r="AM23" t="s">
        <v>3439</v>
      </c>
      <c r="AN23" s="64">
        <v>769</v>
      </c>
    </row>
    <row r="24" spans="1:46" x14ac:dyDescent="0.2">
      <c r="A24" t="s">
        <v>3440</v>
      </c>
      <c r="C24">
        <v>149688</v>
      </c>
      <c r="I24" t="s">
        <v>2234</v>
      </c>
      <c r="N24" s="57"/>
      <c r="Y24" s="57"/>
      <c r="AF24" s="62"/>
      <c r="AG24" s="62"/>
      <c r="AH24" s="62"/>
      <c r="AI24" s="62"/>
      <c r="AJ24" s="62"/>
      <c r="AK24" s="57"/>
      <c r="AM24" t="s">
        <v>3439</v>
      </c>
      <c r="AN24" s="63">
        <v>988</v>
      </c>
    </row>
    <row r="25" spans="1:46" x14ac:dyDescent="0.2">
      <c r="A25" t="s">
        <v>463</v>
      </c>
      <c r="B25" t="s">
        <v>773</v>
      </c>
      <c r="C25">
        <v>9070</v>
      </c>
      <c r="F25" t="s">
        <v>594</v>
      </c>
      <c r="G25">
        <v>26522</v>
      </c>
      <c r="I25" t="s">
        <v>2613</v>
      </c>
      <c r="N25" s="57"/>
      <c r="Y25" s="57"/>
      <c r="AK25" s="57"/>
      <c r="AM25" t="s">
        <v>3441</v>
      </c>
    </row>
    <row r="26" spans="1:46" x14ac:dyDescent="0.2">
      <c r="B26" t="s">
        <v>521</v>
      </c>
      <c r="C26">
        <v>5856</v>
      </c>
      <c r="F26" t="s">
        <v>452</v>
      </c>
      <c r="G26">
        <v>34435</v>
      </c>
      <c r="I26" t="s">
        <v>2710</v>
      </c>
      <c r="N26" s="57"/>
      <c r="R26">
        <v>443202</v>
      </c>
      <c r="V26">
        <v>443847</v>
      </c>
      <c r="Y26" s="57"/>
      <c r="AF26" t="s">
        <v>3442</v>
      </c>
      <c r="AH26">
        <v>-1727</v>
      </c>
      <c r="AK26" s="57"/>
      <c r="AM26" t="s">
        <v>3443</v>
      </c>
      <c r="AN26">
        <v>9070</v>
      </c>
    </row>
    <row r="27" spans="1:46" x14ac:dyDescent="0.2">
      <c r="B27" t="s">
        <v>604</v>
      </c>
      <c r="C27">
        <v>22339</v>
      </c>
      <c r="I27" t="s">
        <v>2786</v>
      </c>
      <c r="N27" s="57"/>
      <c r="R27">
        <f>R26-R14</f>
        <v>353856</v>
      </c>
      <c r="V27">
        <f>V26-V19</f>
        <v>355645</v>
      </c>
      <c r="Y27" s="57"/>
      <c r="AK27" s="57"/>
      <c r="AM27" t="s">
        <v>3444</v>
      </c>
      <c r="AN27">
        <v>8095</v>
      </c>
    </row>
    <row r="28" spans="1:46" x14ac:dyDescent="0.2">
      <c r="B28" t="s">
        <v>464</v>
      </c>
      <c r="C28">
        <v>26546</v>
      </c>
      <c r="I28">
        <v>36.206344827586207</v>
      </c>
      <c r="J28">
        <v>29166.222222222223</v>
      </c>
      <c r="N28" s="57"/>
      <c r="S28">
        <f>R27/12</f>
        <v>29488</v>
      </c>
      <c r="W28">
        <f>V27/12</f>
        <v>29637.083333333332</v>
      </c>
      <c r="Y28" s="57"/>
      <c r="AK28" s="57"/>
      <c r="AM28" t="s">
        <v>3025</v>
      </c>
      <c r="AN28" s="64">
        <v>2463</v>
      </c>
    </row>
    <row r="29" spans="1:46" x14ac:dyDescent="0.2">
      <c r="A29" t="s">
        <v>3445</v>
      </c>
      <c r="C29">
        <v>63811</v>
      </c>
      <c r="N29" s="57"/>
      <c r="Y29" s="57"/>
      <c r="AF29">
        <f>AF15+AH26</f>
        <v>117642</v>
      </c>
      <c r="AG29">
        <f>AF29/4</f>
        <v>29410.5</v>
      </c>
      <c r="AK29" s="57"/>
      <c r="AM29" t="s">
        <v>3025</v>
      </c>
      <c r="AN29" s="63">
        <v>3593</v>
      </c>
    </row>
    <row r="30" spans="1:46" x14ac:dyDescent="0.2">
      <c r="A30" t="s">
        <v>1480</v>
      </c>
      <c r="B30" t="s">
        <v>1485</v>
      </c>
      <c r="C30">
        <v>14859</v>
      </c>
      <c r="D30">
        <f>C30</f>
        <v>14859</v>
      </c>
      <c r="E30">
        <f>C30</f>
        <v>14859</v>
      </c>
      <c r="G30">
        <f>D30</f>
        <v>14859</v>
      </c>
      <c r="N30" s="57"/>
      <c r="Y30" s="57"/>
      <c r="AK30" s="57"/>
      <c r="AM30" t="s">
        <v>745</v>
      </c>
      <c r="AN30">
        <v>2846</v>
      </c>
    </row>
    <row r="31" spans="1:46" x14ac:dyDescent="0.2">
      <c r="B31" t="s">
        <v>1499</v>
      </c>
      <c r="C31">
        <v>17932</v>
      </c>
      <c r="D31">
        <f>C31</f>
        <v>17932</v>
      </c>
      <c r="F31" s="10">
        <f>C31</f>
        <v>17932</v>
      </c>
      <c r="N31" s="57"/>
      <c r="U31" t="s">
        <v>3400</v>
      </c>
      <c r="Y31" s="57"/>
      <c r="AF31">
        <f>AG19</f>
        <v>443202</v>
      </c>
      <c r="AI31">
        <f>AI19</f>
        <v>443847</v>
      </c>
      <c r="AK31" s="57"/>
      <c r="AM31" t="s">
        <v>3446</v>
      </c>
      <c r="AN31" s="63">
        <v>1730</v>
      </c>
    </row>
    <row r="32" spans="1:46" x14ac:dyDescent="0.2">
      <c r="B32" t="s">
        <v>1526</v>
      </c>
      <c r="C32">
        <v>26793</v>
      </c>
      <c r="F32" s="10"/>
      <c r="N32" s="57"/>
      <c r="V32" t="s">
        <v>3447</v>
      </c>
      <c r="Y32" s="57"/>
      <c r="AK32" s="57"/>
      <c r="AM32" t="s">
        <v>3446</v>
      </c>
      <c r="AN32" s="64">
        <v>2446</v>
      </c>
    </row>
    <row r="33" spans="1:40" x14ac:dyDescent="0.2">
      <c r="B33" t="s">
        <v>3448</v>
      </c>
      <c r="C33">
        <v>30908</v>
      </c>
      <c r="F33" s="10"/>
      <c r="J33" t="str">
        <f>B5</f>
        <v>Bantry – West Cork</v>
      </c>
      <c r="K33">
        <f>C5</f>
        <v>23944</v>
      </c>
      <c r="N33" s="57"/>
      <c r="U33" t="s">
        <v>3405</v>
      </c>
      <c r="V33">
        <v>799</v>
      </c>
      <c r="Y33" s="57"/>
      <c r="AF33">
        <f>-AF29</f>
        <v>-117642</v>
      </c>
      <c r="AI33">
        <f>-AF29</f>
        <v>-117642</v>
      </c>
      <c r="AK33" s="57"/>
      <c r="AM33" t="s">
        <v>518</v>
      </c>
      <c r="AN33" s="63">
        <v>771</v>
      </c>
    </row>
    <row r="34" spans="1:40" x14ac:dyDescent="0.2">
      <c r="B34" t="s">
        <v>1500</v>
      </c>
      <c r="C34">
        <v>29454</v>
      </c>
      <c r="F34" s="10">
        <f>D45</f>
        <v>0</v>
      </c>
      <c r="N34" s="57"/>
      <c r="U34" t="s">
        <v>3409</v>
      </c>
      <c r="V34">
        <v>3257</v>
      </c>
      <c r="Y34" s="57"/>
      <c r="AK34" s="57"/>
      <c r="AM34" t="s">
        <v>518</v>
      </c>
      <c r="AN34" s="64">
        <v>2321</v>
      </c>
    </row>
    <row r="35" spans="1:40" x14ac:dyDescent="0.2">
      <c r="B35" t="s">
        <v>3449</v>
      </c>
      <c r="C35">
        <v>35312</v>
      </c>
      <c r="E35">
        <f>D46</f>
        <v>35312</v>
      </c>
      <c r="F35" s="10">
        <f>D46</f>
        <v>35312</v>
      </c>
      <c r="J35" t="s">
        <v>606</v>
      </c>
      <c r="K35">
        <v>32789</v>
      </c>
      <c r="N35" s="57"/>
      <c r="U35" t="s">
        <v>3450</v>
      </c>
      <c r="V35">
        <v>1633</v>
      </c>
      <c r="W35" s="38">
        <v>1633</v>
      </c>
      <c r="Y35" s="57"/>
      <c r="AF35">
        <f t="shared" ref="AF35:AH35" si="0">AF31+AF33</f>
        <v>325560</v>
      </c>
      <c r="AI35">
        <f>AI31+AI33</f>
        <v>326205</v>
      </c>
      <c r="AK35" s="57"/>
      <c r="AM35" t="s">
        <v>3451</v>
      </c>
      <c r="AN35" s="63">
        <v>1881</v>
      </c>
    </row>
    <row r="36" spans="1:40" x14ac:dyDescent="0.2">
      <c r="A36" t="s">
        <v>3452</v>
      </c>
      <c r="C36">
        <v>155258</v>
      </c>
      <c r="N36" s="57"/>
      <c r="U36" t="s">
        <v>3453</v>
      </c>
      <c r="V36">
        <v>2829</v>
      </c>
      <c r="W36" s="38">
        <v>2829</v>
      </c>
      <c r="Y36" s="57"/>
      <c r="AF36" t="s">
        <v>3454</v>
      </c>
      <c r="AI36" t="s">
        <v>3454</v>
      </c>
      <c r="AK36" s="57"/>
      <c r="AM36" t="s">
        <v>3451</v>
      </c>
      <c r="AN36" s="64">
        <v>1357</v>
      </c>
    </row>
    <row r="37" spans="1:40" x14ac:dyDescent="0.2">
      <c r="A37" t="s">
        <v>233</v>
      </c>
      <c r="C37">
        <v>736489</v>
      </c>
      <c r="N37" s="57"/>
      <c r="U37" t="s">
        <v>3433</v>
      </c>
      <c r="V37">
        <v>1789</v>
      </c>
      <c r="W37" s="38">
        <v>1789</v>
      </c>
      <c r="AF37">
        <f>AF35/11</f>
        <v>29596.363636363636</v>
      </c>
      <c r="AI37">
        <f>AI35/11</f>
        <v>29655</v>
      </c>
      <c r="AM37" t="s">
        <v>3451</v>
      </c>
      <c r="AN37" s="63">
        <v>878</v>
      </c>
    </row>
    <row r="38" spans="1:40" x14ac:dyDescent="0.2">
      <c r="N38" s="57"/>
      <c r="U38" t="s">
        <v>3415</v>
      </c>
      <c r="V38">
        <v>5856</v>
      </c>
      <c r="AM38" t="s">
        <v>3455</v>
      </c>
      <c r="AN38" s="64">
        <v>1701</v>
      </c>
    </row>
    <row r="39" spans="1:40" x14ac:dyDescent="0.2">
      <c r="N39" s="57"/>
      <c r="U39" t="s">
        <v>3456</v>
      </c>
      <c r="V39" s="63">
        <v>1727</v>
      </c>
      <c r="W39" s="65">
        <v>1727</v>
      </c>
      <c r="AM39" t="s">
        <v>3455</v>
      </c>
      <c r="AN39" s="63">
        <v>2702</v>
      </c>
    </row>
    <row r="40" spans="1:40" x14ac:dyDescent="0.2">
      <c r="N40" s="57"/>
      <c r="U40" t="s">
        <v>3457</v>
      </c>
      <c r="V40" s="64">
        <v>20538</v>
      </c>
      <c r="W40" s="65">
        <v>20538</v>
      </c>
      <c r="AM40" t="s">
        <v>3458</v>
      </c>
    </row>
    <row r="41" spans="1:40" x14ac:dyDescent="0.2">
      <c r="N41" s="57"/>
      <c r="AM41" t="s">
        <v>3459</v>
      </c>
      <c r="AN41" s="64">
        <v>5398</v>
      </c>
    </row>
    <row r="42" spans="1:40" x14ac:dyDescent="0.2">
      <c r="H42" t="s">
        <v>3460</v>
      </c>
      <c r="N42" s="57"/>
      <c r="AM42" t="s">
        <v>3459</v>
      </c>
      <c r="AN42" s="63">
        <v>5125</v>
      </c>
    </row>
    <row r="43" spans="1:40" x14ac:dyDescent="0.2">
      <c r="F43" s="57"/>
      <c r="N43" s="57"/>
      <c r="V43" t="s">
        <v>3447</v>
      </c>
      <c r="W43">
        <f>V19</f>
        <v>88202</v>
      </c>
      <c r="AM43" t="s">
        <v>3459</v>
      </c>
      <c r="AN43" s="64">
        <v>3361</v>
      </c>
    </row>
    <row r="44" spans="1:40" x14ac:dyDescent="0.2">
      <c r="C44">
        <v>155000</v>
      </c>
      <c r="F44" s="57"/>
      <c r="N44" s="57"/>
      <c r="Y44">
        <f>AI35</f>
        <v>326205</v>
      </c>
      <c r="AM44" t="s">
        <v>3461</v>
      </c>
      <c r="AN44" s="64">
        <v>1615</v>
      </c>
    </row>
    <row r="45" spans="1:40" x14ac:dyDescent="0.2">
      <c r="C45">
        <f>C30</f>
        <v>14859</v>
      </c>
      <c r="F45" s="57"/>
      <c r="H45" t="s">
        <v>3462</v>
      </c>
      <c r="N45" s="57"/>
      <c r="W45">
        <f>SUM(W35:W43)</f>
        <v>116718</v>
      </c>
      <c r="Y45">
        <f>SUM(W35:W40)</f>
        <v>28516</v>
      </c>
      <c r="AB45" t="s">
        <v>3399</v>
      </c>
      <c r="AM45" t="s">
        <v>3461</v>
      </c>
      <c r="AN45" s="63">
        <v>1178</v>
      </c>
    </row>
    <row r="46" spans="1:40" x14ac:dyDescent="0.2">
      <c r="B46">
        <f>(C44+C45)/25</f>
        <v>6794.36</v>
      </c>
      <c r="D46">
        <v>35312</v>
      </c>
      <c r="F46" s="57"/>
      <c r="N46" s="57"/>
      <c r="W46">
        <f>W45/4</f>
        <v>29179.5</v>
      </c>
      <c r="Y46">
        <f>Y44-Y45</f>
        <v>297689</v>
      </c>
      <c r="AB46" s="60">
        <v>736489</v>
      </c>
      <c r="AM46" t="s">
        <v>2391</v>
      </c>
      <c r="AN46" s="64">
        <v>846</v>
      </c>
    </row>
    <row r="47" spans="1:40" x14ac:dyDescent="0.2">
      <c r="F47" s="57"/>
      <c r="I47">
        <v>17347</v>
      </c>
      <c r="N47" s="57"/>
      <c r="X47" t="s">
        <v>3463</v>
      </c>
      <c r="Y47">
        <f>Y46/10</f>
        <v>29768.9</v>
      </c>
      <c r="AC47">
        <v>146424</v>
      </c>
      <c r="AD47">
        <v>146863</v>
      </c>
      <c r="AF47">
        <f>AC47/ROUND(AC47/30000, 0)</f>
        <v>29284.799999999999</v>
      </c>
      <c r="AG47">
        <f>AD47/ROUND(AD47/30000, 0)</f>
        <v>29372.6</v>
      </c>
      <c r="AI47">
        <v>89346</v>
      </c>
      <c r="AM47" t="s">
        <v>2391</v>
      </c>
      <c r="AN47" s="63">
        <v>1855</v>
      </c>
    </row>
    <row r="48" spans="1:40" x14ac:dyDescent="0.2">
      <c r="F48" s="57"/>
      <c r="N48" s="57"/>
      <c r="AB48">
        <f>SUM(AC47:AD48)</f>
        <v>500275</v>
      </c>
      <c r="AC48">
        <v>89346</v>
      </c>
      <c r="AD48">
        <v>117642</v>
      </c>
      <c r="AF48">
        <f>AC48/ROUND(AC48/30000, 0)</f>
        <v>29782</v>
      </c>
      <c r="AG48">
        <f>AD48/ROUND(AD48/30000, 0)</f>
        <v>29410.5</v>
      </c>
      <c r="AI48">
        <v>-748</v>
      </c>
      <c r="AM48" t="s">
        <v>2391</v>
      </c>
      <c r="AN48" s="64">
        <v>1682</v>
      </c>
    </row>
    <row r="49" spans="1:53" x14ac:dyDescent="0.2">
      <c r="F49" s="57"/>
      <c r="N49" s="57"/>
      <c r="AI49">
        <f>AI47+AI48</f>
        <v>88598</v>
      </c>
      <c r="AM49" t="s">
        <v>526</v>
      </c>
      <c r="AN49">
        <v>1070</v>
      </c>
    </row>
    <row r="50" spans="1:53" x14ac:dyDescent="0.2">
      <c r="C50" t="s">
        <v>536</v>
      </c>
      <c r="D50">
        <v>31473</v>
      </c>
      <c r="F50" s="57"/>
      <c r="I50">
        <f>B77-B67+I47</f>
        <v>146424</v>
      </c>
      <c r="N50" s="57"/>
      <c r="AB50">
        <f>AB46-AB48</f>
        <v>236214</v>
      </c>
      <c r="AC50">
        <f>AB50/30000</f>
        <v>7.8738000000000001</v>
      </c>
      <c r="AI50">
        <f>AI49/3</f>
        <v>29532.666666666668</v>
      </c>
      <c r="AM50" t="s">
        <v>561</v>
      </c>
      <c r="AN50">
        <v>1209</v>
      </c>
      <c r="AO50">
        <v>23339</v>
      </c>
    </row>
    <row r="51" spans="1:53" x14ac:dyDescent="0.2">
      <c r="C51" t="s">
        <v>594</v>
      </c>
      <c r="D51">
        <v>26522</v>
      </c>
      <c r="F51" s="57"/>
      <c r="I51">
        <f>I50/5</f>
        <v>29284.799999999999</v>
      </c>
      <c r="N51" s="57"/>
      <c r="AC51">
        <f>AB50/8</f>
        <v>29526.75</v>
      </c>
      <c r="AO51">
        <f>+AN27</f>
        <v>8095</v>
      </c>
    </row>
    <row r="52" spans="1:53" x14ac:dyDescent="0.2">
      <c r="B52" t="s">
        <v>452</v>
      </c>
      <c r="C52">
        <v>34435</v>
      </c>
      <c r="F52" s="57"/>
      <c r="N52" s="57"/>
      <c r="AI52">
        <f>SUM(AC47:AD48,AI48)</f>
        <v>499527</v>
      </c>
      <c r="AO52">
        <f>-AN50</f>
        <v>-1209</v>
      </c>
    </row>
    <row r="53" spans="1:53" x14ac:dyDescent="0.2">
      <c r="D53">
        <v>14859</v>
      </c>
      <c r="F53" s="57"/>
      <c r="N53" s="57"/>
      <c r="AO53">
        <f>-AN46</f>
        <v>-846</v>
      </c>
    </row>
    <row r="54" spans="1:53" x14ac:dyDescent="0.2">
      <c r="A54" t="s">
        <v>1500</v>
      </c>
      <c r="B54">
        <v>29454</v>
      </c>
      <c r="D54">
        <v>17932</v>
      </c>
      <c r="F54" s="57"/>
      <c r="N54" s="57"/>
      <c r="AI54">
        <f>736489-AI52</f>
        <v>236962</v>
      </c>
    </row>
    <row r="55" spans="1:53" x14ac:dyDescent="0.2">
      <c r="A55" t="s">
        <v>1499</v>
      </c>
      <c r="B55">
        <v>17932</v>
      </c>
      <c r="C55">
        <v>26793</v>
      </c>
      <c r="F55" s="57"/>
      <c r="N55" s="57"/>
      <c r="AO55">
        <v>117642</v>
      </c>
    </row>
    <row r="56" spans="1:53" x14ac:dyDescent="0.2">
      <c r="A56" t="s">
        <v>594</v>
      </c>
      <c r="B56">
        <v>26522</v>
      </c>
      <c r="C56">
        <v>30908</v>
      </c>
      <c r="F56" s="57"/>
      <c r="N56" s="57"/>
      <c r="AI56">
        <f>AI54/8</f>
        <v>29620.25</v>
      </c>
    </row>
    <row r="57" spans="1:53" x14ac:dyDescent="0.2">
      <c r="A57" t="s">
        <v>3464</v>
      </c>
      <c r="B57">
        <v>31473</v>
      </c>
      <c r="D57">
        <v>29454</v>
      </c>
      <c r="F57" s="57"/>
      <c r="N57" s="57"/>
    </row>
    <row r="58" spans="1:53" x14ac:dyDescent="0.2">
      <c r="A58" t="s">
        <v>3465</v>
      </c>
      <c r="B58">
        <v>38743</v>
      </c>
      <c r="D58">
        <v>35312</v>
      </c>
      <c r="F58" s="57"/>
      <c r="I58" t="s">
        <v>3466</v>
      </c>
      <c r="N58" s="57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</row>
    <row r="59" spans="1:53" x14ac:dyDescent="0.2">
      <c r="B59">
        <f>SUM(B54:B58)</f>
        <v>144124</v>
      </c>
      <c r="C59">
        <f>B59/5</f>
        <v>28824.799999999999</v>
      </c>
      <c r="F59" s="57"/>
      <c r="N59" s="57"/>
      <c r="AK59" t="s">
        <v>3467</v>
      </c>
    </row>
    <row r="60" spans="1:53" x14ac:dyDescent="0.2">
      <c r="F60" s="57"/>
      <c r="N60" s="57"/>
      <c r="AJ60" t="s">
        <v>632</v>
      </c>
      <c r="AK60">
        <v>748</v>
      </c>
    </row>
    <row r="61" spans="1:53" x14ac:dyDescent="0.2">
      <c r="F61" s="57"/>
      <c r="H61" t="s">
        <v>3403</v>
      </c>
      <c r="J61">
        <f>B83-I47</f>
        <v>15442</v>
      </c>
      <c r="N61" s="57"/>
      <c r="AJ61" t="s">
        <v>3405</v>
      </c>
      <c r="AK61">
        <v>799</v>
      </c>
    </row>
    <row r="62" spans="1:53" x14ac:dyDescent="0.2">
      <c r="A62" t="s">
        <v>1485</v>
      </c>
      <c r="B62">
        <v>14859</v>
      </c>
      <c r="F62" s="57"/>
      <c r="N62" s="57"/>
      <c r="AJ62" t="s">
        <v>3409</v>
      </c>
      <c r="AK62">
        <v>3257</v>
      </c>
    </row>
    <row r="63" spans="1:53" x14ac:dyDescent="0.2">
      <c r="A63" t="s">
        <v>3449</v>
      </c>
      <c r="B63">
        <v>35312</v>
      </c>
      <c r="F63" s="57"/>
      <c r="I63" t="s">
        <v>3412</v>
      </c>
      <c r="J63">
        <f>C10</f>
        <v>34435</v>
      </c>
      <c r="N63" s="57"/>
      <c r="AJ63" t="s">
        <v>3415</v>
      </c>
      <c r="AK63">
        <v>5856</v>
      </c>
    </row>
    <row r="64" spans="1:53" x14ac:dyDescent="0.2">
      <c r="A64" t="s">
        <v>1526</v>
      </c>
      <c r="B64">
        <v>26793</v>
      </c>
      <c r="F64" s="57"/>
      <c r="N64" s="57"/>
      <c r="AJ64" t="s">
        <v>3468</v>
      </c>
      <c r="AK64">
        <v>1633</v>
      </c>
    </row>
    <row r="65" spans="1:39" x14ac:dyDescent="0.2">
      <c r="A65" t="s">
        <v>3448</v>
      </c>
      <c r="B65">
        <v>30908</v>
      </c>
      <c r="F65" s="57"/>
      <c r="N65" s="57"/>
      <c r="AJ65" t="s">
        <v>3453</v>
      </c>
      <c r="AK65">
        <v>2829</v>
      </c>
    </row>
    <row r="66" spans="1:39" x14ac:dyDescent="0.2">
      <c r="F66" s="57"/>
      <c r="I66" t="s">
        <v>593</v>
      </c>
      <c r="J66">
        <v>40268</v>
      </c>
      <c r="N66" s="57"/>
      <c r="AJ66" t="s">
        <v>3456</v>
      </c>
      <c r="AK66">
        <v>1727</v>
      </c>
    </row>
    <row r="67" spans="1:39" x14ac:dyDescent="0.2">
      <c r="A67" t="s">
        <v>3469</v>
      </c>
      <c r="B67">
        <v>16702</v>
      </c>
      <c r="F67" s="57"/>
      <c r="I67" t="s">
        <v>479</v>
      </c>
      <c r="J67">
        <v>34589</v>
      </c>
      <c r="N67" s="57"/>
      <c r="AJ67" t="s">
        <v>77</v>
      </c>
      <c r="AK67">
        <v>20538</v>
      </c>
    </row>
    <row r="68" spans="1:39" x14ac:dyDescent="0.2">
      <c r="A68" t="s">
        <v>497</v>
      </c>
      <c r="B68">
        <v>23944</v>
      </c>
      <c r="F68" s="57"/>
      <c r="I68" t="s">
        <v>488</v>
      </c>
      <c r="J68">
        <v>30182</v>
      </c>
      <c r="N68" s="57"/>
      <c r="AJ68" t="s">
        <v>3470</v>
      </c>
      <c r="AK68">
        <v>35053</v>
      </c>
    </row>
    <row r="69" spans="1:39" x14ac:dyDescent="0.2">
      <c r="B69">
        <f>SUM(B62:B68)</f>
        <v>148518</v>
      </c>
      <c r="C69">
        <f>B69/5</f>
        <v>29703.599999999999</v>
      </c>
      <c r="F69" s="57"/>
      <c r="I69" t="s">
        <v>692</v>
      </c>
      <c r="J69">
        <v>49307</v>
      </c>
      <c r="N69" s="57"/>
      <c r="AJ69" t="s">
        <v>3471</v>
      </c>
      <c r="AK69">
        <v>41854</v>
      </c>
    </row>
    <row r="70" spans="1:39" x14ac:dyDescent="0.2">
      <c r="F70" s="57"/>
      <c r="N70" s="57"/>
      <c r="AJ70" t="s">
        <v>3472</v>
      </c>
      <c r="AK70">
        <v>51</v>
      </c>
    </row>
    <row r="71" spans="1:39" x14ac:dyDescent="0.2">
      <c r="A71" t="s">
        <v>3473</v>
      </c>
      <c r="B71">
        <v>-2739</v>
      </c>
      <c r="F71" s="57"/>
      <c r="I71" t="s">
        <v>773</v>
      </c>
      <c r="J71">
        <v>24689</v>
      </c>
      <c r="N71" s="57"/>
      <c r="AJ71" t="s">
        <v>3474</v>
      </c>
      <c r="AK71">
        <v>2305</v>
      </c>
    </row>
    <row r="72" spans="1:39" x14ac:dyDescent="0.2">
      <c r="A72" t="s">
        <v>3475</v>
      </c>
      <c r="F72" s="57"/>
      <c r="I72" t="s">
        <v>521</v>
      </c>
      <c r="J72">
        <v>36686</v>
      </c>
      <c r="N72" s="57"/>
      <c r="AJ72" t="s">
        <v>3476</v>
      </c>
      <c r="AK72">
        <v>1966</v>
      </c>
    </row>
    <row r="73" spans="1:39" x14ac:dyDescent="0.2">
      <c r="A73" t="s">
        <v>3477</v>
      </c>
      <c r="F73" s="57"/>
      <c r="I73" t="s">
        <v>3437</v>
      </c>
      <c r="J73">
        <v>32622</v>
      </c>
      <c r="N73" s="57"/>
      <c r="AL73" t="s">
        <v>3478</v>
      </c>
    </row>
    <row r="74" spans="1:39" x14ac:dyDescent="0.2">
      <c r="A74" t="s">
        <v>3479</v>
      </c>
      <c r="F74" s="57"/>
      <c r="I74" t="s">
        <v>604</v>
      </c>
      <c r="J74">
        <v>23339</v>
      </c>
      <c r="N74" s="57"/>
      <c r="AK74">
        <f>SUM(AK60:AK72)</f>
        <v>118616</v>
      </c>
      <c r="AM74">
        <f>AI54-AK74</f>
        <v>118346</v>
      </c>
    </row>
    <row r="75" spans="1:39" x14ac:dyDescent="0.2">
      <c r="B75" t="s">
        <v>3480</v>
      </c>
      <c r="D75" t="s">
        <v>3481</v>
      </c>
      <c r="F75" s="57"/>
      <c r="I75" t="s">
        <v>464</v>
      </c>
      <c r="J75">
        <v>32352</v>
      </c>
      <c r="N75" s="57"/>
      <c r="AK75">
        <f>AK74/4</f>
        <v>29654</v>
      </c>
      <c r="AM75">
        <f>AM74/4</f>
        <v>29586.5</v>
      </c>
    </row>
    <row r="76" spans="1:39" x14ac:dyDescent="0.2">
      <c r="B76">
        <v>148518</v>
      </c>
      <c r="D76">
        <f>B59</f>
        <v>144124</v>
      </c>
      <c r="F76" s="57"/>
      <c r="I76" t="s">
        <v>3482</v>
      </c>
      <c r="N76" s="57"/>
    </row>
    <row r="77" spans="1:39" x14ac:dyDescent="0.2">
      <c r="B77">
        <f>B69+B71</f>
        <v>145779</v>
      </c>
      <c r="D77">
        <f>B59-B71</f>
        <v>146863</v>
      </c>
      <c r="F77" s="57"/>
      <c r="I77" t="s">
        <v>773</v>
      </c>
      <c r="J77">
        <v>9070</v>
      </c>
      <c r="N77" s="57"/>
    </row>
    <row r="78" spans="1:39" x14ac:dyDescent="0.2">
      <c r="B78">
        <f>B77/5</f>
        <v>29155.8</v>
      </c>
      <c r="D78">
        <f>D77/5</f>
        <v>29372.6</v>
      </c>
      <c r="F78" s="57"/>
      <c r="I78" t="s">
        <v>521</v>
      </c>
      <c r="J78">
        <v>5856</v>
      </c>
      <c r="N78" s="57"/>
    </row>
    <row r="79" spans="1:39" x14ac:dyDescent="0.2">
      <c r="F79" s="57"/>
      <c r="I79" t="s">
        <v>604</v>
      </c>
      <c r="J79">
        <v>22339</v>
      </c>
      <c r="N79" s="57"/>
    </row>
    <row r="80" spans="1:39" x14ac:dyDescent="0.2">
      <c r="F80" s="57"/>
      <c r="I80" t="s">
        <v>464</v>
      </c>
      <c r="J80">
        <v>26546</v>
      </c>
      <c r="N80" s="57"/>
    </row>
    <row r="81" spans="1:14" x14ac:dyDescent="0.2">
      <c r="F81" s="57"/>
      <c r="I81" t="s">
        <v>3483</v>
      </c>
      <c r="N81" s="57"/>
    </row>
    <row r="82" spans="1:14" x14ac:dyDescent="0.2">
      <c r="F82" s="57"/>
      <c r="I82" t="s">
        <v>479</v>
      </c>
      <c r="J82">
        <v>3280</v>
      </c>
      <c r="N82" s="57"/>
    </row>
    <row r="83" spans="1:14" x14ac:dyDescent="0.2">
      <c r="A83" t="s">
        <v>606</v>
      </c>
      <c r="B83">
        <v>32789</v>
      </c>
      <c r="F83" s="57"/>
      <c r="I83" t="s">
        <v>488</v>
      </c>
      <c r="J83">
        <v>16114</v>
      </c>
      <c r="N83" s="57"/>
    </row>
    <row r="84" spans="1:14" x14ac:dyDescent="0.2">
      <c r="A84" t="s">
        <v>593</v>
      </c>
      <c r="B84">
        <v>40268</v>
      </c>
      <c r="F84" s="57"/>
      <c r="I84" t="s">
        <v>3484</v>
      </c>
      <c r="J84">
        <v>6086</v>
      </c>
      <c r="N84" s="57"/>
    </row>
    <row r="85" spans="1:14" x14ac:dyDescent="0.2">
      <c r="A85" t="s">
        <v>479</v>
      </c>
      <c r="B85">
        <v>34589</v>
      </c>
      <c r="F85" s="57"/>
      <c r="N85" s="57"/>
    </row>
    <row r="86" spans="1:14" x14ac:dyDescent="0.2">
      <c r="A86" t="s">
        <v>488</v>
      </c>
      <c r="B86">
        <v>30182</v>
      </c>
      <c r="F86" s="57"/>
      <c r="N86" s="57"/>
    </row>
    <row r="87" spans="1:14" x14ac:dyDescent="0.2">
      <c r="A87" t="s">
        <v>692</v>
      </c>
      <c r="B87">
        <v>49307</v>
      </c>
      <c r="F87" s="57"/>
      <c r="J87">
        <f>SUM(J61:J84)</f>
        <v>443202</v>
      </c>
      <c r="K87">
        <f>J87/30000</f>
        <v>14.773400000000001</v>
      </c>
      <c r="N87" s="57"/>
    </row>
    <row r="88" spans="1:14" x14ac:dyDescent="0.2">
      <c r="F88" s="57"/>
      <c r="N88" s="57"/>
    </row>
    <row r="89" spans="1:14" x14ac:dyDescent="0.2">
      <c r="A89" t="s">
        <v>773</v>
      </c>
      <c r="B89">
        <v>24689</v>
      </c>
      <c r="F89" s="57"/>
      <c r="K89" t="s">
        <v>3485</v>
      </c>
      <c r="L89">
        <f>J87/15</f>
        <v>29546.799999999999</v>
      </c>
      <c r="N89" s="57"/>
    </row>
    <row r="90" spans="1:14" x14ac:dyDescent="0.2">
      <c r="A90" t="s">
        <v>521</v>
      </c>
      <c r="B90">
        <v>36686</v>
      </c>
      <c r="F90" s="57"/>
      <c r="N90" s="57"/>
    </row>
    <row r="91" spans="1:14" x14ac:dyDescent="0.2">
      <c r="A91" t="s">
        <v>3437</v>
      </c>
      <c r="B91">
        <v>32622</v>
      </c>
      <c r="F91" s="57"/>
      <c r="N91" s="57"/>
    </row>
    <row r="92" spans="1:14" x14ac:dyDescent="0.2">
      <c r="A92" t="s">
        <v>604</v>
      </c>
      <c r="B92">
        <v>23339</v>
      </c>
      <c r="F92" s="57"/>
      <c r="N92" s="57"/>
    </row>
    <row r="93" spans="1:14" x14ac:dyDescent="0.2">
      <c r="A93" t="s">
        <v>464</v>
      </c>
      <c r="B93">
        <v>32352</v>
      </c>
      <c r="F93" s="57"/>
      <c r="N93" s="57"/>
    </row>
    <row r="94" spans="1:14" x14ac:dyDescent="0.2">
      <c r="A94" t="s">
        <v>3482</v>
      </c>
      <c r="F94" s="57"/>
      <c r="N94" s="57"/>
    </row>
    <row r="95" spans="1:14" x14ac:dyDescent="0.2">
      <c r="A95" t="s">
        <v>773</v>
      </c>
      <c r="B95">
        <v>9070</v>
      </c>
      <c r="F95" s="57"/>
      <c r="N95" s="57"/>
    </row>
    <row r="96" spans="1:14" x14ac:dyDescent="0.2">
      <c r="A96" t="s">
        <v>521</v>
      </c>
      <c r="B96">
        <v>5856</v>
      </c>
      <c r="F96" s="57"/>
      <c r="N96" s="57"/>
    </row>
    <row r="97" spans="1:14" x14ac:dyDescent="0.2">
      <c r="A97" t="s">
        <v>604</v>
      </c>
      <c r="B97">
        <v>22339</v>
      </c>
      <c r="F97" s="57"/>
      <c r="N97" s="57"/>
    </row>
    <row r="98" spans="1:14" x14ac:dyDescent="0.2">
      <c r="A98" t="s">
        <v>464</v>
      </c>
      <c r="B98">
        <v>26546</v>
      </c>
      <c r="F98" s="57"/>
      <c r="N98" s="57"/>
    </row>
    <row r="99" spans="1:14" x14ac:dyDescent="0.2">
      <c r="A99" t="s">
        <v>3483</v>
      </c>
      <c r="F99" s="57"/>
      <c r="H99" s="57"/>
      <c r="N99" s="57"/>
    </row>
    <row r="100" spans="1:14" x14ac:dyDescent="0.2">
      <c r="A100" t="s">
        <v>479</v>
      </c>
      <c r="B100">
        <v>3280</v>
      </c>
      <c r="F100" s="57"/>
      <c r="N100" s="57"/>
    </row>
    <row r="101" spans="1:14" x14ac:dyDescent="0.2">
      <c r="A101" t="s">
        <v>488</v>
      </c>
      <c r="B101">
        <v>16114</v>
      </c>
      <c r="F101" s="57"/>
    </row>
    <row r="102" spans="1:14" x14ac:dyDescent="0.2">
      <c r="A102" t="s">
        <v>3484</v>
      </c>
      <c r="B102">
        <v>6086</v>
      </c>
      <c r="F102" s="57"/>
    </row>
    <row r="103" spans="1:14" x14ac:dyDescent="0.2">
      <c r="F103" s="57"/>
    </row>
    <row r="104" spans="1:14" x14ac:dyDescent="0.2">
      <c r="A104" t="s">
        <v>3413</v>
      </c>
      <c r="B104">
        <v>17733</v>
      </c>
      <c r="F104" s="57"/>
    </row>
    <row r="106" spans="1:14" x14ac:dyDescent="0.2">
      <c r="A106" t="s">
        <v>3486</v>
      </c>
      <c r="B106">
        <f>SUM(B83:B104)</f>
        <v>443847</v>
      </c>
      <c r="C106">
        <f>B106/30000</f>
        <v>14.7949</v>
      </c>
    </row>
    <row r="108" spans="1:14" x14ac:dyDescent="0.2">
      <c r="C108" t="s">
        <v>3485</v>
      </c>
      <c r="D108">
        <f>B106/15</f>
        <v>29589.8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F070B-6FD3-4C97-8E99-BF8A729C66F6}">
  <dimension ref="B1:AW179"/>
  <sheetViews>
    <sheetView topLeftCell="A189" workbookViewId="0">
      <selection activeCell="A95" sqref="A95"/>
    </sheetView>
  </sheetViews>
  <sheetFormatPr defaultRowHeight="15" x14ac:dyDescent="0.2"/>
  <cols>
    <col min="3" max="3" width="16.41015625" customWidth="1"/>
  </cols>
  <sheetData>
    <row r="1" spans="2:49" x14ac:dyDescent="0.2">
      <c r="C1" t="s">
        <v>3487</v>
      </c>
    </row>
    <row r="2" spans="2:49" s="57" customFormat="1" x14ac:dyDescent="0.2"/>
    <row r="3" spans="2:49" x14ac:dyDescent="0.2">
      <c r="B3" s="31" t="s">
        <v>3488</v>
      </c>
      <c r="C3" s="31"/>
      <c r="D3" s="31" t="s">
        <v>3489</v>
      </c>
      <c r="E3" s="31" t="s">
        <v>3490</v>
      </c>
      <c r="F3" s="31" t="s">
        <v>3491</v>
      </c>
      <c r="G3" s="31"/>
      <c r="H3" s="31"/>
      <c r="I3" s="31"/>
      <c r="J3" s="31" t="s">
        <v>3492</v>
      </c>
      <c r="K3" s="31"/>
      <c r="L3" s="31"/>
      <c r="M3" s="31"/>
      <c r="N3" s="31" t="s">
        <v>3493</v>
      </c>
      <c r="P3" s="31"/>
      <c r="Q3" s="31"/>
      <c r="R3" s="31"/>
      <c r="S3" s="31"/>
    </row>
    <row r="4" spans="2:49" x14ac:dyDescent="0.2">
      <c r="B4" s="31"/>
      <c r="C4" s="31">
        <v>146033</v>
      </c>
      <c r="D4" s="31">
        <v>5</v>
      </c>
      <c r="E4" s="31">
        <f>C4/D4</f>
        <v>29206.6</v>
      </c>
      <c r="F4" s="31" t="s">
        <v>3494</v>
      </c>
      <c r="G4" s="31"/>
      <c r="H4" s="31"/>
      <c r="I4" s="31"/>
      <c r="J4" s="31"/>
      <c r="K4" s="31"/>
      <c r="L4" s="31"/>
      <c r="M4" s="31"/>
      <c r="N4" s="31"/>
      <c r="P4" s="31"/>
      <c r="Q4" s="31"/>
      <c r="R4" s="31"/>
      <c r="S4" s="31"/>
    </row>
    <row r="5" spans="2:49" x14ac:dyDescent="0.2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P5" s="31"/>
      <c r="Q5" s="31"/>
      <c r="R5" s="31"/>
      <c r="S5" s="31"/>
    </row>
    <row r="6" spans="2:49" x14ac:dyDescent="0.2"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P6" s="31"/>
      <c r="Q6" s="31"/>
      <c r="R6" s="31"/>
      <c r="S6" s="31"/>
    </row>
    <row r="7" spans="2:49" x14ac:dyDescent="0.2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P7" s="31"/>
      <c r="Q7" s="31"/>
      <c r="R7" s="31"/>
      <c r="S7" s="31"/>
    </row>
    <row r="8" spans="2:49" x14ac:dyDescent="0.2"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P8" s="31"/>
      <c r="Q8" s="31"/>
      <c r="R8" s="31"/>
      <c r="S8" s="31"/>
    </row>
    <row r="9" spans="2:49" x14ac:dyDescent="0.2"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P9" s="31"/>
      <c r="Q9" s="31"/>
      <c r="R9" s="31"/>
      <c r="S9" s="31"/>
    </row>
    <row r="10" spans="2:49" s="57" customFormat="1" x14ac:dyDescent="0.2"/>
    <row r="11" spans="2:49" x14ac:dyDescent="0.2">
      <c r="B11" s="56" t="s">
        <v>3495</v>
      </c>
      <c r="C11" s="56" t="s">
        <v>3496</v>
      </c>
      <c r="D11" s="56"/>
      <c r="E11" s="56"/>
      <c r="F11" s="56"/>
      <c r="G11" s="56"/>
      <c r="H11" s="56" t="s">
        <v>3492</v>
      </c>
      <c r="I11" s="56"/>
      <c r="J11" s="56"/>
      <c r="K11" s="56"/>
      <c r="M11" t="s">
        <v>3497</v>
      </c>
      <c r="O11" t="s">
        <v>3498</v>
      </c>
      <c r="P11" t="s">
        <v>3499</v>
      </c>
      <c r="R11" s="53"/>
      <c r="T11" t="s">
        <v>3329</v>
      </c>
      <c r="X11" s="53"/>
      <c r="AA11" t="s">
        <v>3500</v>
      </c>
      <c r="AB11" t="s">
        <v>3501</v>
      </c>
      <c r="AG11" t="s">
        <v>3502</v>
      </c>
      <c r="AL11" s="38" t="s">
        <v>3503</v>
      </c>
      <c r="AS11" t="s">
        <v>3504</v>
      </c>
    </row>
    <row r="12" spans="2:49" x14ac:dyDescent="0.2">
      <c r="B12" s="56" t="s">
        <v>3329</v>
      </c>
      <c r="C12" s="56"/>
      <c r="D12" s="56"/>
      <c r="E12" s="56"/>
      <c r="F12" s="56"/>
      <c r="G12" s="56"/>
      <c r="H12" s="56"/>
      <c r="I12" s="56"/>
      <c r="J12" s="56"/>
      <c r="K12" s="56"/>
      <c r="M12" t="s">
        <v>3495</v>
      </c>
      <c r="Q12" t="s">
        <v>3505</v>
      </c>
      <c r="R12" t="s">
        <v>3506</v>
      </c>
      <c r="U12" t="s">
        <v>3495</v>
      </c>
      <c r="W12" t="s">
        <v>2</v>
      </c>
      <c r="X12" t="s">
        <v>3507</v>
      </c>
      <c r="AB12" t="s">
        <v>3508</v>
      </c>
      <c r="AM12" s="38"/>
      <c r="AN12" s="38"/>
      <c r="AO12" s="38"/>
      <c r="AP12" s="38"/>
      <c r="AQ12" s="38"/>
      <c r="AT12" t="s">
        <v>3509</v>
      </c>
      <c r="AU12" t="s">
        <v>3510</v>
      </c>
      <c r="AV12">
        <v>118079</v>
      </c>
      <c r="AW12">
        <v>29519.75</v>
      </c>
    </row>
    <row r="13" spans="2:49" x14ac:dyDescent="0.2">
      <c r="B13" s="56"/>
      <c r="C13" s="56"/>
      <c r="D13" s="56"/>
      <c r="E13" s="56"/>
      <c r="F13" s="56"/>
      <c r="G13" s="56"/>
      <c r="H13" s="56"/>
      <c r="I13" s="56"/>
      <c r="J13" s="56"/>
      <c r="K13" s="56"/>
      <c r="M13">
        <v>205444</v>
      </c>
      <c r="N13">
        <f>M13/7</f>
        <v>29349.142857142859</v>
      </c>
      <c r="Q13" s="52">
        <v>115963</v>
      </c>
      <c r="R13" s="52">
        <v>89481</v>
      </c>
      <c r="T13" t="s">
        <v>2010</v>
      </c>
      <c r="U13">
        <v>1671</v>
      </c>
      <c r="W13">
        <v>1671</v>
      </c>
      <c r="AB13" t="s">
        <v>3511</v>
      </c>
      <c r="AG13" t="s">
        <v>2010</v>
      </c>
      <c r="AH13">
        <v>1671</v>
      </c>
      <c r="AJ13">
        <f>AH13</f>
        <v>1671</v>
      </c>
      <c r="AL13" s="38" t="s">
        <v>3512</v>
      </c>
      <c r="AM13" s="38"/>
      <c r="AN13" s="38"/>
      <c r="AO13" s="38"/>
      <c r="AP13" s="38"/>
      <c r="AQ13" s="38" t="s">
        <v>3513</v>
      </c>
    </row>
    <row r="14" spans="2:49" x14ac:dyDescent="0.2">
      <c r="B14" s="56"/>
      <c r="C14" s="56"/>
      <c r="D14" s="56"/>
      <c r="E14" s="56"/>
      <c r="F14" s="56"/>
      <c r="G14" s="56"/>
      <c r="H14" s="56"/>
      <c r="I14" s="56"/>
      <c r="J14" s="56"/>
      <c r="K14" s="56"/>
      <c r="M14" t="s">
        <v>3507</v>
      </c>
      <c r="N14" t="s">
        <v>2</v>
      </c>
      <c r="Q14">
        <v>4</v>
      </c>
      <c r="R14">
        <v>3</v>
      </c>
      <c r="T14" t="s">
        <v>3327</v>
      </c>
      <c r="U14">
        <v>6562</v>
      </c>
      <c r="X14">
        <v>6562</v>
      </c>
      <c r="AB14" s="43" t="s">
        <v>2009</v>
      </c>
      <c r="AC14">
        <v>1417</v>
      </c>
      <c r="AG14" t="s">
        <v>3327</v>
      </c>
      <c r="AH14">
        <v>6562</v>
      </c>
      <c r="AJ14">
        <f>AH14</f>
        <v>6562</v>
      </c>
      <c r="AL14" s="38"/>
      <c r="AM14" s="38">
        <f>AH18+370+898</f>
        <v>117231</v>
      </c>
      <c r="AN14" s="38"/>
      <c r="AO14" s="38">
        <f>AM14/4</f>
        <v>29307.75</v>
      </c>
      <c r="AP14" s="38"/>
      <c r="AQ14" s="38" t="s">
        <v>3514</v>
      </c>
      <c r="AU14" t="s">
        <v>3506</v>
      </c>
      <c r="AV14">
        <v>87365</v>
      </c>
      <c r="AW14">
        <v>29121.666666666668</v>
      </c>
    </row>
    <row r="15" spans="2:49" x14ac:dyDescent="0.2">
      <c r="B15" s="56"/>
      <c r="C15" s="56"/>
      <c r="D15" s="56"/>
      <c r="E15" s="56"/>
      <c r="F15" s="56"/>
      <c r="G15" s="56"/>
      <c r="H15" s="56"/>
      <c r="I15" s="56"/>
      <c r="J15" s="56"/>
      <c r="K15" s="56"/>
      <c r="M15">
        <f>116950</f>
        <v>116950</v>
      </c>
      <c r="N15">
        <f>M13-M15</f>
        <v>88494</v>
      </c>
      <c r="Q15">
        <f>Q13/Q14</f>
        <v>28990.75</v>
      </c>
      <c r="R15">
        <f>R13/R14</f>
        <v>29827</v>
      </c>
      <c r="T15" t="s">
        <v>3515</v>
      </c>
      <c r="U15">
        <v>37955</v>
      </c>
      <c r="X15">
        <v>37955</v>
      </c>
      <c r="AB15" s="43" t="s">
        <v>3516</v>
      </c>
      <c r="AC15">
        <v>286</v>
      </c>
      <c r="AG15" t="s">
        <v>3515</v>
      </c>
      <c r="AH15">
        <v>37955</v>
      </c>
      <c r="AJ15">
        <f>AH15</f>
        <v>37955</v>
      </c>
      <c r="AL15" s="38" t="s">
        <v>3506</v>
      </c>
      <c r="AM15" s="38">
        <f>205444-AM14</f>
        <v>88213</v>
      </c>
      <c r="AN15" s="38"/>
      <c r="AO15" s="38">
        <f>AM15/3</f>
        <v>29404.333333333332</v>
      </c>
      <c r="AP15" s="38"/>
      <c r="AQ15" s="38"/>
    </row>
    <row r="16" spans="2:49" x14ac:dyDescent="0.2">
      <c r="B16" s="56"/>
      <c r="C16" s="56"/>
      <c r="D16" s="56"/>
      <c r="E16" s="56"/>
      <c r="F16" s="56"/>
      <c r="G16" s="56"/>
      <c r="H16" s="56"/>
      <c r="I16" s="56"/>
      <c r="J16" s="56"/>
      <c r="K16" s="56"/>
      <c r="M16">
        <f>M15/4</f>
        <v>29237.5</v>
      </c>
      <c r="N16">
        <f>N15/3</f>
        <v>29498</v>
      </c>
      <c r="T16" t="s">
        <v>3517</v>
      </c>
      <c r="U16">
        <v>36149</v>
      </c>
      <c r="X16">
        <v>36149</v>
      </c>
      <c r="AB16" s="43" t="s">
        <v>2001</v>
      </c>
      <c r="AC16">
        <v>413</v>
      </c>
      <c r="AG16" t="s">
        <v>3517</v>
      </c>
      <c r="AH16">
        <v>36149</v>
      </c>
      <c r="AI16">
        <v>-7351</v>
      </c>
      <c r="AJ16">
        <v>28798</v>
      </c>
      <c r="AN16" s="12"/>
      <c r="AO16" s="12"/>
      <c r="AT16" t="s">
        <v>3509</v>
      </c>
      <c r="AU16" t="s">
        <v>3518</v>
      </c>
    </row>
    <row r="17" spans="2:49" x14ac:dyDescent="0.2">
      <c r="B17" s="56"/>
      <c r="C17" s="56"/>
      <c r="D17" s="56"/>
      <c r="E17" s="56"/>
      <c r="F17" s="56" t="s">
        <v>3519</v>
      </c>
      <c r="G17" s="56" t="s">
        <v>3520</v>
      </c>
      <c r="H17" s="56"/>
      <c r="I17" s="56"/>
      <c r="J17" s="56"/>
      <c r="K17" s="56"/>
      <c r="Q17" t="s">
        <v>3521</v>
      </c>
      <c r="T17" t="s">
        <v>3328</v>
      </c>
      <c r="U17">
        <v>33626</v>
      </c>
      <c r="X17">
        <v>33626</v>
      </c>
      <c r="AG17" t="s">
        <v>3328</v>
      </c>
      <c r="AH17">
        <v>33626</v>
      </c>
      <c r="AI17">
        <v>-18961</v>
      </c>
      <c r="AJ17">
        <v>14665</v>
      </c>
      <c r="AT17" t="s">
        <v>3509</v>
      </c>
      <c r="AV17">
        <f>AV12-1671</f>
        <v>116408</v>
      </c>
      <c r="AW17">
        <f>AV17/4</f>
        <v>29102</v>
      </c>
    </row>
    <row r="18" spans="2:49" x14ac:dyDescent="0.2">
      <c r="B18" s="56"/>
      <c r="C18" s="56"/>
      <c r="D18" s="56"/>
      <c r="E18" s="56"/>
      <c r="F18" s="56" t="s">
        <v>3519</v>
      </c>
      <c r="G18" s="56" t="s">
        <v>3520</v>
      </c>
      <c r="H18" s="56"/>
      <c r="I18" s="56"/>
      <c r="J18" s="56"/>
      <c r="K18" s="56"/>
      <c r="M18" t="s">
        <v>3522</v>
      </c>
      <c r="N18" t="s">
        <v>3523</v>
      </c>
      <c r="T18" s="52"/>
      <c r="U18" s="52">
        <v>115963</v>
      </c>
      <c r="AA18" t="s">
        <v>3509</v>
      </c>
      <c r="AB18" t="s">
        <v>3510</v>
      </c>
      <c r="AC18">
        <f>AH18+SUM(AC14:AC16)</f>
        <v>118079</v>
      </c>
      <c r="AD18">
        <f>AC18/4</f>
        <v>29519.75</v>
      </c>
      <c r="AE18" s="53"/>
      <c r="AG18" s="52"/>
      <c r="AH18" s="52">
        <v>115963</v>
      </c>
      <c r="AT18" t="s">
        <v>3506</v>
      </c>
      <c r="AV18">
        <f>205444-AV17</f>
        <v>89036</v>
      </c>
      <c r="AW18">
        <f>AV18/3</f>
        <v>29678.666666666668</v>
      </c>
    </row>
    <row r="19" spans="2:49" x14ac:dyDescent="0.2">
      <c r="B19" s="56"/>
      <c r="C19" s="56"/>
      <c r="D19" s="56"/>
      <c r="E19" s="56"/>
      <c r="F19" s="56"/>
      <c r="G19" s="56" t="s">
        <v>3520</v>
      </c>
      <c r="H19" s="56"/>
      <c r="I19" s="56"/>
      <c r="J19" s="56"/>
      <c r="K19" s="56"/>
      <c r="M19" t="s">
        <v>3524</v>
      </c>
      <c r="T19" t="s">
        <v>2010</v>
      </c>
      <c r="U19">
        <v>26670</v>
      </c>
      <c r="W19">
        <v>26670</v>
      </c>
      <c r="AG19" t="s">
        <v>2010</v>
      </c>
      <c r="AH19">
        <v>26670</v>
      </c>
    </row>
    <row r="20" spans="2:49" x14ac:dyDescent="0.2">
      <c r="B20" s="56" t="s">
        <v>3500</v>
      </c>
      <c r="C20" s="56"/>
      <c r="D20" s="56"/>
      <c r="E20" s="56"/>
      <c r="F20" s="56"/>
      <c r="G20" s="56" t="s">
        <v>3520</v>
      </c>
      <c r="H20" s="56"/>
      <c r="I20" s="56"/>
      <c r="J20" s="56"/>
      <c r="K20" s="56"/>
      <c r="T20" t="s">
        <v>3327</v>
      </c>
      <c r="U20">
        <v>29680</v>
      </c>
      <c r="W20">
        <v>29680</v>
      </c>
      <c r="AB20" t="s">
        <v>3506</v>
      </c>
      <c r="AC20">
        <f>R13-SUM(AC14:AC16)</f>
        <v>87365</v>
      </c>
      <c r="AD20">
        <f>AC20/3</f>
        <v>29121.666666666668</v>
      </c>
      <c r="AG20" t="s">
        <v>3327</v>
      </c>
      <c r="AH20">
        <v>29680</v>
      </c>
      <c r="AJ20">
        <f>AH20</f>
        <v>29680</v>
      </c>
    </row>
    <row r="21" spans="2:49" x14ac:dyDescent="0.2">
      <c r="B21" s="56"/>
      <c r="C21" s="56"/>
      <c r="D21" s="56"/>
      <c r="E21" s="56"/>
      <c r="F21" s="56" t="s">
        <v>3525</v>
      </c>
      <c r="G21" s="56" t="s">
        <v>3329</v>
      </c>
      <c r="H21" s="56"/>
      <c r="I21" s="56"/>
      <c r="J21" s="56"/>
      <c r="K21" s="56"/>
      <c r="T21" t="s">
        <v>3328</v>
      </c>
      <c r="U21">
        <v>4150</v>
      </c>
      <c r="X21">
        <v>4150</v>
      </c>
      <c r="AG21" t="s">
        <v>3328</v>
      </c>
      <c r="AH21">
        <v>4150</v>
      </c>
    </row>
    <row r="22" spans="2:49" x14ac:dyDescent="0.2">
      <c r="B22" s="56"/>
      <c r="C22" s="56"/>
      <c r="D22" s="56"/>
      <c r="E22" s="56"/>
      <c r="F22" s="56"/>
      <c r="G22" s="56" t="s">
        <v>3509</v>
      </c>
      <c r="H22" s="56">
        <v>116662</v>
      </c>
      <c r="I22" s="56">
        <v>29165.5</v>
      </c>
      <c r="J22" s="56"/>
      <c r="K22" s="56"/>
      <c r="T22" t="s">
        <v>2011</v>
      </c>
      <c r="U22">
        <v>28981</v>
      </c>
      <c r="W22">
        <v>28981</v>
      </c>
      <c r="AA22" s="54" t="s">
        <v>3526</v>
      </c>
      <c r="AB22" s="54" t="s">
        <v>3509</v>
      </c>
      <c r="AC22" s="54">
        <f>AC18-AC16</f>
        <v>117666</v>
      </c>
      <c r="AD22" s="54">
        <f>AC22/4</f>
        <v>29416.5</v>
      </c>
      <c r="AE22" s="53"/>
      <c r="AG22" t="s">
        <v>2011</v>
      </c>
      <c r="AH22">
        <v>28981</v>
      </c>
    </row>
    <row r="23" spans="2:49" x14ac:dyDescent="0.2">
      <c r="B23" s="56"/>
      <c r="C23" s="56"/>
      <c r="D23" s="56"/>
      <c r="E23" s="56"/>
      <c r="F23" s="56"/>
      <c r="G23" s="56" t="s">
        <v>3506</v>
      </c>
      <c r="H23" s="56">
        <v>88782</v>
      </c>
      <c r="I23" s="56">
        <v>29594</v>
      </c>
      <c r="J23" s="56"/>
      <c r="K23" s="56"/>
      <c r="AI23">
        <f>205444-AJ23</f>
        <v>86113</v>
      </c>
      <c r="AJ23">
        <f>SUM(AJ13:AJ20)</f>
        <v>119331</v>
      </c>
    </row>
    <row r="24" spans="2:49" x14ac:dyDescent="0.2">
      <c r="B24" s="56"/>
      <c r="C24" s="56"/>
      <c r="D24" s="56"/>
      <c r="E24" s="56"/>
      <c r="F24" s="56"/>
      <c r="G24" s="56" t="s">
        <v>3500</v>
      </c>
      <c r="H24" s="56"/>
      <c r="I24" s="56"/>
      <c r="J24" s="56"/>
      <c r="K24" s="56"/>
      <c r="X24">
        <v>118442</v>
      </c>
      <c r="Y24">
        <v>29610.5</v>
      </c>
      <c r="AB24" s="54" t="s">
        <v>3506</v>
      </c>
      <c r="AC24" s="54">
        <f>AC20+AC16</f>
        <v>87778</v>
      </c>
      <c r="AD24" s="54">
        <f>AC24/3</f>
        <v>29259.333333333332</v>
      </c>
      <c r="AI24">
        <f>AI23/3</f>
        <v>28704.333333333332</v>
      </c>
      <c r="AJ24">
        <f>AJ23/4</f>
        <v>29832.75</v>
      </c>
    </row>
    <row r="25" spans="2:49" x14ac:dyDescent="0.2">
      <c r="B25" s="56"/>
      <c r="C25" s="56"/>
      <c r="D25" s="56"/>
      <c r="E25" s="56"/>
      <c r="F25" s="56" t="s">
        <v>3527</v>
      </c>
      <c r="G25" s="56" t="s">
        <v>3505</v>
      </c>
      <c r="H25" s="56">
        <v>117231</v>
      </c>
      <c r="I25" s="56">
        <v>29307.75</v>
      </c>
      <c r="J25" s="56"/>
      <c r="K25" s="56"/>
      <c r="W25">
        <v>87002</v>
      </c>
      <c r="Y25">
        <v>29000.666666666668</v>
      </c>
      <c r="AJ25" t="s">
        <v>3528</v>
      </c>
    </row>
    <row r="26" spans="2:49" x14ac:dyDescent="0.2">
      <c r="B26" s="56"/>
      <c r="C26" s="56"/>
      <c r="D26" s="56"/>
      <c r="E26" s="56"/>
      <c r="F26" s="56" t="s">
        <v>3527</v>
      </c>
      <c r="G26" s="56" t="s">
        <v>3506</v>
      </c>
      <c r="H26" s="56">
        <v>88213</v>
      </c>
      <c r="I26" s="56">
        <v>29404.333333333332</v>
      </c>
      <c r="J26" s="56"/>
      <c r="K26" s="56"/>
      <c r="AA26" s="38" t="s">
        <v>3529</v>
      </c>
      <c r="AB26" s="38" t="s">
        <v>3509</v>
      </c>
      <c r="AC26" s="38">
        <f>AC18-AC14</f>
        <v>116662</v>
      </c>
      <c r="AD26" s="38">
        <f>AC26/4</f>
        <v>29165.5</v>
      </c>
      <c r="AE26" s="12"/>
      <c r="AJ26" s="55"/>
    </row>
    <row r="27" spans="2:49" x14ac:dyDescent="0.2">
      <c r="B27" s="56"/>
      <c r="C27" s="56"/>
      <c r="D27" s="56"/>
      <c r="E27" s="56"/>
      <c r="F27" s="56"/>
      <c r="G27" s="56"/>
      <c r="H27" s="56"/>
      <c r="I27" s="56"/>
      <c r="J27" s="56"/>
      <c r="K27" s="56"/>
      <c r="W27" t="s">
        <v>3530</v>
      </c>
      <c r="AA27" s="38"/>
      <c r="AB27" s="38"/>
      <c r="AC27" s="38"/>
      <c r="AD27" s="38"/>
      <c r="AE27" s="12"/>
    </row>
    <row r="28" spans="2:49" s="57" customFormat="1" x14ac:dyDescent="0.2">
      <c r="AB28" s="57" t="s">
        <v>3506</v>
      </c>
      <c r="AC28" s="57">
        <f>AC20+AC14</f>
        <v>88782</v>
      </c>
      <c r="AD28" s="57">
        <f>AC28/3</f>
        <v>29594</v>
      </c>
    </row>
    <row r="29" spans="2:49" x14ac:dyDescent="0.2">
      <c r="B29" s="58" t="s">
        <v>3531</v>
      </c>
      <c r="C29" s="58"/>
      <c r="D29" s="58" t="s">
        <v>3532</v>
      </c>
      <c r="E29" s="58"/>
      <c r="F29" s="58"/>
      <c r="G29" s="58"/>
      <c r="H29" s="58"/>
      <c r="I29" s="58"/>
      <c r="J29" s="58"/>
      <c r="K29" s="58"/>
      <c r="Q29" t="s">
        <v>3497</v>
      </c>
      <c r="T29" t="s">
        <v>3329</v>
      </c>
      <c r="X29" t="s">
        <v>3533</v>
      </c>
      <c r="AB29" t="s">
        <v>3534</v>
      </c>
      <c r="AF29" s="38" t="s">
        <v>3503</v>
      </c>
      <c r="AG29" s="38"/>
      <c r="AH29" s="38"/>
      <c r="AJ29" s="38" t="s">
        <v>3504</v>
      </c>
      <c r="AK29" s="38" t="s">
        <v>3535</v>
      </c>
      <c r="AL29" s="38"/>
      <c r="AN29" t="s">
        <v>3536</v>
      </c>
      <c r="AO29" t="s">
        <v>3537</v>
      </c>
      <c r="AP29" t="s">
        <v>3538</v>
      </c>
      <c r="AR29" t="s">
        <v>3539</v>
      </c>
      <c r="AS29" t="s">
        <v>3537</v>
      </c>
      <c r="AT29" t="s">
        <v>3540</v>
      </c>
    </row>
    <row r="30" spans="2:49" x14ac:dyDescent="0.2">
      <c r="B30" s="58" t="s">
        <v>3492</v>
      </c>
      <c r="C30" s="58"/>
      <c r="D30" s="58"/>
      <c r="E30" s="58" t="s">
        <v>3541</v>
      </c>
      <c r="F30" s="58"/>
      <c r="G30" s="58"/>
      <c r="H30" s="58" t="s">
        <v>3542</v>
      </c>
      <c r="I30" s="58"/>
      <c r="J30" s="58"/>
      <c r="K30" s="58" t="s">
        <v>3543</v>
      </c>
      <c r="L30" s="58"/>
      <c r="M30" s="58"/>
      <c r="N30" s="58" t="s">
        <v>3544</v>
      </c>
      <c r="O30" s="58"/>
      <c r="Q30" t="s">
        <v>3531</v>
      </c>
      <c r="T30" t="s">
        <v>3545</v>
      </c>
      <c r="V30">
        <v>34159</v>
      </c>
      <c r="X30" t="s">
        <v>3545</v>
      </c>
      <c r="Y30">
        <v>34159</v>
      </c>
      <c r="AB30" t="s">
        <v>3545</v>
      </c>
      <c r="AD30">
        <v>34159</v>
      </c>
      <c r="AF30" s="38" t="s">
        <v>3545</v>
      </c>
      <c r="AG30" s="38">
        <v>34159</v>
      </c>
      <c r="AH30" s="38"/>
      <c r="AJ30" s="38" t="s">
        <v>3545</v>
      </c>
      <c r="AK30" s="38"/>
      <c r="AL30" s="38">
        <v>34159</v>
      </c>
      <c r="AN30" s="38" t="s">
        <v>3545</v>
      </c>
      <c r="AO30" s="38"/>
      <c r="AP30" s="38">
        <v>34159</v>
      </c>
      <c r="AR30" s="38" t="s">
        <v>3545</v>
      </c>
      <c r="AS30" s="38">
        <v>10751</v>
      </c>
      <c r="AT30" s="38">
        <v>23408</v>
      </c>
    </row>
    <row r="31" spans="2:49" x14ac:dyDescent="0.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Q31" s="52">
        <v>233457</v>
      </c>
      <c r="R31">
        <f>Q31/8</f>
        <v>29182.125</v>
      </c>
      <c r="T31" t="s">
        <v>1209</v>
      </c>
      <c r="V31">
        <v>46508</v>
      </c>
      <c r="X31" t="s">
        <v>1209</v>
      </c>
      <c r="Z31">
        <v>46508</v>
      </c>
      <c r="AB31" t="s">
        <v>1209</v>
      </c>
      <c r="AD31">
        <v>46508</v>
      </c>
      <c r="AF31" s="38" t="s">
        <v>1209</v>
      </c>
      <c r="AG31" s="38">
        <v>46508</v>
      </c>
      <c r="AH31" s="38"/>
      <c r="AJ31" s="38" t="s">
        <v>1209</v>
      </c>
      <c r="AK31" s="38"/>
      <c r="AL31" s="38">
        <v>46508</v>
      </c>
      <c r="AN31" s="38" t="s">
        <v>1209</v>
      </c>
      <c r="AO31" s="38"/>
      <c r="AP31" s="38">
        <v>46508</v>
      </c>
      <c r="AR31" s="38" t="s">
        <v>1209</v>
      </c>
      <c r="AS31" s="38"/>
      <c r="AT31" s="38">
        <v>46508</v>
      </c>
    </row>
    <row r="32" spans="2:49" x14ac:dyDescent="0.2"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T32" t="s">
        <v>3546</v>
      </c>
      <c r="U32">
        <v>31810</v>
      </c>
      <c r="X32" t="s">
        <v>3546</v>
      </c>
      <c r="Y32">
        <v>31810</v>
      </c>
      <c r="AB32" t="s">
        <v>3546</v>
      </c>
      <c r="AC32">
        <v>31810</v>
      </c>
      <c r="AF32" s="38" t="s">
        <v>3546</v>
      </c>
      <c r="AG32" s="38">
        <v>31810</v>
      </c>
      <c r="AH32" s="38"/>
      <c r="AJ32" s="38" t="s">
        <v>3546</v>
      </c>
      <c r="AK32" s="38">
        <v>31810</v>
      </c>
      <c r="AL32" s="38"/>
      <c r="AN32" s="38" t="s">
        <v>3546</v>
      </c>
      <c r="AO32" s="38">
        <v>31810</v>
      </c>
      <c r="AP32" s="38"/>
      <c r="AR32" s="38" t="s">
        <v>3546</v>
      </c>
      <c r="AS32" s="38">
        <v>31810</v>
      </c>
      <c r="AT32" s="38"/>
    </row>
    <row r="33" spans="2:46" x14ac:dyDescent="0.2"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T33" t="s">
        <v>1202</v>
      </c>
      <c r="U33">
        <v>48614</v>
      </c>
      <c r="X33" t="s">
        <v>1202</v>
      </c>
      <c r="Y33">
        <v>48614</v>
      </c>
      <c r="AB33" t="s">
        <v>1202</v>
      </c>
      <c r="AC33">
        <v>48614</v>
      </c>
      <c r="AF33" s="38" t="s">
        <v>1202</v>
      </c>
      <c r="AG33" s="38"/>
      <c r="AH33" s="38">
        <v>48614</v>
      </c>
      <c r="AJ33" s="38" t="s">
        <v>1202</v>
      </c>
      <c r="AK33" s="38">
        <v>48614</v>
      </c>
      <c r="AL33" s="38"/>
      <c r="AN33" s="38" t="s">
        <v>1202</v>
      </c>
      <c r="AO33" s="38">
        <v>47062</v>
      </c>
      <c r="AP33" s="38">
        <v>1552</v>
      </c>
      <c r="AR33" s="38" t="s">
        <v>1202</v>
      </c>
      <c r="AS33" s="38">
        <v>48614</v>
      </c>
      <c r="AT33" s="38"/>
    </row>
    <row r="34" spans="2:46" x14ac:dyDescent="0.2"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T34" t="s">
        <v>3547</v>
      </c>
      <c r="V34">
        <v>39270</v>
      </c>
      <c r="X34" t="s">
        <v>3547</v>
      </c>
      <c r="Z34">
        <v>39270</v>
      </c>
      <c r="AB34" t="s">
        <v>3547</v>
      </c>
      <c r="AC34">
        <v>39270</v>
      </c>
      <c r="AF34" s="38" t="s">
        <v>3547</v>
      </c>
      <c r="AG34" s="38"/>
      <c r="AH34" s="38">
        <v>39270</v>
      </c>
      <c r="AJ34" s="38" t="s">
        <v>3547</v>
      </c>
      <c r="AK34" s="38"/>
      <c r="AL34" s="38">
        <v>39270</v>
      </c>
      <c r="AN34" s="38" t="s">
        <v>3547</v>
      </c>
      <c r="AO34" s="38"/>
      <c r="AP34" s="38">
        <v>39270</v>
      </c>
      <c r="AR34" s="38" t="s">
        <v>3547</v>
      </c>
      <c r="AS34" s="38"/>
      <c r="AT34" s="38">
        <v>39270</v>
      </c>
    </row>
    <row r="35" spans="2:46" x14ac:dyDescent="0.2"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T35" t="s">
        <v>3548</v>
      </c>
      <c r="U35">
        <v>33096</v>
      </c>
      <c r="X35" t="s">
        <v>3548</v>
      </c>
      <c r="Y35">
        <v>33096</v>
      </c>
      <c r="AB35" t="s">
        <v>3548</v>
      </c>
      <c r="AD35">
        <v>33096</v>
      </c>
      <c r="AF35" s="38" t="s">
        <v>3548</v>
      </c>
      <c r="AG35" s="38">
        <v>33096</v>
      </c>
      <c r="AH35" s="38"/>
      <c r="AJ35" s="38" t="s">
        <v>3548</v>
      </c>
      <c r="AK35" s="38">
        <v>6432</v>
      </c>
      <c r="AL35" s="38">
        <v>26664</v>
      </c>
      <c r="AN35" s="38" t="s">
        <v>3548</v>
      </c>
      <c r="AO35" s="38">
        <v>9363</v>
      </c>
      <c r="AP35" s="38">
        <v>23733</v>
      </c>
      <c r="AR35" s="38" t="s">
        <v>3548</v>
      </c>
      <c r="AS35" s="38">
        <v>25241</v>
      </c>
      <c r="AT35" s="38">
        <v>7855</v>
      </c>
    </row>
    <row r="36" spans="2:46" x14ac:dyDescent="0.2"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AF36" s="38"/>
      <c r="AG36" s="38" t="s">
        <v>3549</v>
      </c>
      <c r="AH36" s="38" t="s">
        <v>3550</v>
      </c>
      <c r="AJ36" s="38"/>
      <c r="AK36" s="38"/>
      <c r="AL36" s="38"/>
      <c r="AN36" s="38"/>
      <c r="AO36" s="38"/>
      <c r="AP36" s="38"/>
      <c r="AR36" s="38"/>
      <c r="AS36" s="38"/>
      <c r="AT36" s="38"/>
    </row>
    <row r="37" spans="2:46" x14ac:dyDescent="0.2"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U37">
        <f>U32+U33+U35</f>
        <v>113520</v>
      </c>
      <c r="V37">
        <f>V34+V31+V30</f>
        <v>119937</v>
      </c>
      <c r="Y37">
        <f>SUM(Y30:Y35)</f>
        <v>147679</v>
      </c>
      <c r="Z37">
        <f>SUM(Z30:Z35)</f>
        <v>85778</v>
      </c>
      <c r="AC37">
        <f>SUM(AC30:AC35)</f>
        <v>119694</v>
      </c>
      <c r="AD37">
        <f>SUM(AD30:AD35)</f>
        <v>113763</v>
      </c>
      <c r="AF37" s="38"/>
      <c r="AG37" s="38">
        <f>SUM(AG30:AG35)</f>
        <v>145573</v>
      </c>
      <c r="AH37" s="38">
        <f>SUM(AH30:AH35)</f>
        <v>87884</v>
      </c>
      <c r="AJ37" s="38"/>
      <c r="AK37" s="38">
        <f>SUM(AK30:AK35)</f>
        <v>86856</v>
      </c>
      <c r="AL37" s="38">
        <f>SUM(AL30:AL35)</f>
        <v>146601</v>
      </c>
      <c r="AN37" s="38"/>
      <c r="AO37" s="38">
        <f>SUM(AO32:AO35)</f>
        <v>88235</v>
      </c>
      <c r="AP37" s="38">
        <f>SUM(AP30:AP35)</f>
        <v>145222</v>
      </c>
      <c r="AR37" s="38"/>
      <c r="AS37" s="38">
        <f>SUM(AS30:AS35)</f>
        <v>116416</v>
      </c>
      <c r="AT37" s="38">
        <f>SUM(AT30:AT35)</f>
        <v>117041</v>
      </c>
    </row>
    <row r="38" spans="2:46" x14ac:dyDescent="0.2"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U38">
        <f>U37/4</f>
        <v>28380</v>
      </c>
      <c r="V38">
        <f>V37/4</f>
        <v>29984.25</v>
      </c>
      <c r="Y38">
        <f>Y37/5</f>
        <v>29535.8</v>
      </c>
      <c r="Z38">
        <f>Z37/3</f>
        <v>28592.666666666668</v>
      </c>
      <c r="AC38">
        <f>AC37/4</f>
        <v>29923.5</v>
      </c>
      <c r="AD38">
        <f>AD37/4</f>
        <v>28440.75</v>
      </c>
      <c r="AF38" s="38"/>
      <c r="AG38" s="38">
        <f>AG37/5</f>
        <v>29114.6</v>
      </c>
      <c r="AH38" s="38">
        <f>AH37/3</f>
        <v>29294.666666666668</v>
      </c>
      <c r="AJ38" s="38"/>
      <c r="AK38" s="38">
        <f>AK37/3</f>
        <v>28952</v>
      </c>
      <c r="AL38" s="38">
        <f>AL37/5</f>
        <v>29320.2</v>
      </c>
      <c r="AN38" s="38"/>
      <c r="AO38" s="38">
        <f>AO37/3</f>
        <v>29411.666666666668</v>
      </c>
      <c r="AP38" s="38">
        <f>AP37/5</f>
        <v>29044.400000000001</v>
      </c>
      <c r="AS38">
        <f>AS37/4</f>
        <v>29104</v>
      </c>
      <c r="AT38">
        <f>AT37/4</f>
        <v>29260.25</v>
      </c>
    </row>
    <row r="39" spans="2:46" x14ac:dyDescent="0.2">
      <c r="AG39" s="12"/>
      <c r="AH39" s="12"/>
      <c r="AK39" s="12"/>
      <c r="AL39" s="12"/>
      <c r="AO39" s="12"/>
      <c r="AP39" s="12"/>
      <c r="AS39" s="12"/>
      <c r="AT39" s="12"/>
    </row>
    <row r="41" spans="2:46" s="57" customFormat="1" x14ac:dyDescent="0.2"/>
    <row r="42" spans="2:46" x14ac:dyDescent="0.2">
      <c r="B42" s="59" t="s">
        <v>3551</v>
      </c>
      <c r="C42" s="59"/>
      <c r="D42" s="59" t="s">
        <v>3552</v>
      </c>
      <c r="E42" s="59"/>
      <c r="F42" s="59" t="s">
        <v>3553</v>
      </c>
      <c r="G42" s="59" t="s">
        <v>5</v>
      </c>
      <c r="H42" s="60">
        <v>174325</v>
      </c>
      <c r="I42" s="59"/>
      <c r="J42" s="59" t="s">
        <v>3554</v>
      </c>
      <c r="K42" s="59"/>
      <c r="L42" s="59"/>
      <c r="M42" s="59" t="s">
        <v>3555</v>
      </c>
      <c r="N42" s="59"/>
      <c r="O42" s="59"/>
      <c r="Q42" t="s">
        <v>3556</v>
      </c>
      <c r="R42" t="s">
        <v>3557</v>
      </c>
      <c r="S42" t="s">
        <v>3396</v>
      </c>
      <c r="U42" t="s">
        <v>3556</v>
      </c>
      <c r="V42" t="s">
        <v>3558</v>
      </c>
      <c r="W42" t="s">
        <v>3559</v>
      </c>
      <c r="Y42" t="s">
        <v>3560</v>
      </c>
      <c r="AB42" t="s">
        <v>3561</v>
      </c>
    </row>
    <row r="43" spans="2:46" x14ac:dyDescent="0.2">
      <c r="B43" s="59"/>
      <c r="C43" s="59"/>
      <c r="D43" s="59"/>
      <c r="E43" s="59"/>
      <c r="F43" s="59"/>
      <c r="G43" s="59" t="s">
        <v>3489</v>
      </c>
      <c r="H43" s="59">
        <v>6</v>
      </c>
      <c r="I43" s="59"/>
      <c r="J43" s="59"/>
      <c r="K43" s="59"/>
      <c r="L43" s="59"/>
      <c r="M43" s="59"/>
      <c r="N43" s="59"/>
      <c r="O43" s="59"/>
      <c r="Q43" t="s">
        <v>1836</v>
      </c>
      <c r="R43">
        <v>26345</v>
      </c>
      <c r="U43" t="s">
        <v>1836</v>
      </c>
      <c r="V43">
        <v>21904</v>
      </c>
      <c r="W43">
        <v>4441</v>
      </c>
      <c r="Y43" t="s">
        <v>3562</v>
      </c>
      <c r="AB43" s="1" t="s">
        <v>3563</v>
      </c>
    </row>
    <row r="44" spans="2:46" x14ac:dyDescent="0.2">
      <c r="B44" s="59"/>
      <c r="C44" s="59"/>
      <c r="D44" s="59"/>
      <c r="E44" s="59"/>
      <c r="F44" s="59"/>
      <c r="G44" s="59" t="s">
        <v>3490</v>
      </c>
      <c r="H44" s="59">
        <f>H42/H43</f>
        <v>29054.166666666668</v>
      </c>
      <c r="I44" s="59"/>
      <c r="J44" s="59"/>
      <c r="K44" s="59"/>
      <c r="L44" s="59"/>
      <c r="M44" s="59"/>
      <c r="N44" s="59"/>
      <c r="O44" s="59"/>
      <c r="Q44" t="s">
        <v>3564</v>
      </c>
      <c r="S44">
        <v>30832</v>
      </c>
      <c r="U44" t="s">
        <v>3564</v>
      </c>
      <c r="V44">
        <v>30832</v>
      </c>
      <c r="Y44" t="s">
        <v>3565</v>
      </c>
      <c r="AB44" t="s">
        <v>3566</v>
      </c>
    </row>
    <row r="45" spans="2:46" x14ac:dyDescent="0.2"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Q45" t="s">
        <v>3567</v>
      </c>
      <c r="R45">
        <v>34480</v>
      </c>
      <c r="U45" t="s">
        <v>3567</v>
      </c>
      <c r="V45">
        <v>34480</v>
      </c>
      <c r="Y45" t="s">
        <v>3568</v>
      </c>
    </row>
    <row r="46" spans="2:46" x14ac:dyDescent="0.2"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Q46" s="52" t="s">
        <v>3559</v>
      </c>
      <c r="U46" t="s">
        <v>3559</v>
      </c>
    </row>
    <row r="47" spans="2:46" x14ac:dyDescent="0.2"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Q47" t="s">
        <v>2572</v>
      </c>
      <c r="R47">
        <v>27015</v>
      </c>
      <c r="U47" t="s">
        <v>2572</v>
      </c>
      <c r="W47">
        <v>27015</v>
      </c>
      <c r="Y47" t="s">
        <v>3566</v>
      </c>
    </row>
    <row r="48" spans="2:46" x14ac:dyDescent="0.2"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Q48" t="s">
        <v>2565</v>
      </c>
      <c r="S48">
        <v>24828</v>
      </c>
      <c r="U48" t="s">
        <v>2565</v>
      </c>
      <c r="W48">
        <v>24828</v>
      </c>
    </row>
    <row r="49" spans="2:23" x14ac:dyDescent="0.2"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Q49" t="s">
        <v>2573</v>
      </c>
      <c r="S49">
        <v>30825</v>
      </c>
      <c r="U49" t="s">
        <v>2573</v>
      </c>
      <c r="W49">
        <v>30825</v>
      </c>
    </row>
    <row r="50" spans="2:23" x14ac:dyDescent="0.2"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</row>
    <row r="51" spans="2:23" x14ac:dyDescent="0.2">
      <c r="B51" s="59" t="s">
        <v>3492</v>
      </c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R51">
        <v>87840</v>
      </c>
      <c r="S51">
        <v>86485</v>
      </c>
      <c r="V51">
        <f>SUM(V43:V49)</f>
        <v>87216</v>
      </c>
      <c r="W51">
        <f>SUM(W43:W49)</f>
        <v>87109</v>
      </c>
    </row>
    <row r="52" spans="2:23" x14ac:dyDescent="0.2">
      <c r="R52">
        <v>29280</v>
      </c>
      <c r="S52">
        <v>28828.333333333332</v>
      </c>
      <c r="V52">
        <f>V51/3</f>
        <v>29072</v>
      </c>
      <c r="W52">
        <f>W51/3</f>
        <v>29036.333333333332</v>
      </c>
    </row>
    <row r="54" spans="2:23" s="57" customFormat="1" x14ac:dyDescent="0.2"/>
    <row r="55" spans="2:23" x14ac:dyDescent="0.2">
      <c r="B55" t="s">
        <v>3569</v>
      </c>
      <c r="C55" t="s">
        <v>3570</v>
      </c>
    </row>
    <row r="56" spans="2:23" x14ac:dyDescent="0.2">
      <c r="B56" t="s">
        <v>3571</v>
      </c>
    </row>
    <row r="59" spans="2:23" x14ac:dyDescent="0.2">
      <c r="B59" t="s">
        <v>3572</v>
      </c>
    </row>
    <row r="78" spans="2:17" s="57" customFormat="1" x14ac:dyDescent="0.2"/>
    <row r="79" spans="2:17" x14ac:dyDescent="0.2">
      <c r="B79" s="61" t="s">
        <v>3573</v>
      </c>
      <c r="C79" s="61"/>
      <c r="D79" s="61" t="s">
        <v>3574</v>
      </c>
      <c r="E79" s="61" t="s">
        <v>3490</v>
      </c>
      <c r="F79" s="61" t="s">
        <v>3491</v>
      </c>
      <c r="G79" s="61"/>
      <c r="H79" s="61"/>
      <c r="I79" s="61"/>
      <c r="J79" s="61" t="s">
        <v>3492</v>
      </c>
      <c r="K79" s="61"/>
      <c r="L79" s="61"/>
      <c r="M79" s="61"/>
      <c r="N79" s="61" t="s">
        <v>3493</v>
      </c>
      <c r="O79" s="61"/>
      <c r="P79" s="61"/>
      <c r="Q79" s="61"/>
    </row>
    <row r="80" spans="2:17" x14ac:dyDescent="0.2">
      <c r="B80" s="61"/>
      <c r="C80" s="61">
        <v>142474</v>
      </c>
      <c r="D80" s="61">
        <v>5</v>
      </c>
      <c r="E80" s="61">
        <v>28494.799999999999</v>
      </c>
      <c r="F80" s="61" t="s">
        <v>3575</v>
      </c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</row>
    <row r="81" spans="2:17" x14ac:dyDescent="0.2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</row>
    <row r="82" spans="2:17" x14ac:dyDescent="0.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</row>
    <row r="83" spans="2:17" x14ac:dyDescent="0.2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</row>
    <row r="84" spans="2:17" x14ac:dyDescent="0.2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</row>
    <row r="85" spans="2:17" x14ac:dyDescent="0.2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</row>
    <row r="86" spans="2:17" x14ac:dyDescent="0.2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</row>
    <row r="87" spans="2:17" s="57" customFormat="1" x14ac:dyDescent="0.2"/>
    <row r="88" spans="2:17" x14ac:dyDescent="0.2">
      <c r="B88" t="s">
        <v>3576</v>
      </c>
      <c r="C88" t="s">
        <v>3577</v>
      </c>
    </row>
    <row r="89" spans="2:17" x14ac:dyDescent="0.2">
      <c r="B89" t="s">
        <v>3578</v>
      </c>
    </row>
    <row r="90" spans="2:17" x14ac:dyDescent="0.2">
      <c r="B90" t="s">
        <v>3579</v>
      </c>
    </row>
    <row r="91" spans="2:17" x14ac:dyDescent="0.2">
      <c r="B91" t="s">
        <v>3550</v>
      </c>
    </row>
    <row r="110" spans="2:3" s="57" customFormat="1" x14ac:dyDescent="0.2"/>
    <row r="111" spans="2:3" x14ac:dyDescent="0.2">
      <c r="B111" t="s">
        <v>3580</v>
      </c>
      <c r="C111" t="s">
        <v>3581</v>
      </c>
    </row>
    <row r="112" spans="2:3" x14ac:dyDescent="0.2">
      <c r="B112" t="s">
        <v>3375</v>
      </c>
    </row>
    <row r="127" spans="2:3" s="57" customFormat="1" x14ac:dyDescent="0.2"/>
    <row r="128" spans="2:3" x14ac:dyDescent="0.2">
      <c r="B128" t="s">
        <v>3348</v>
      </c>
      <c r="C128" t="s">
        <v>3347</v>
      </c>
    </row>
    <row r="129" spans="2:3" x14ac:dyDescent="0.2">
      <c r="B129" t="s">
        <v>3582</v>
      </c>
      <c r="C129" t="s">
        <v>3463</v>
      </c>
    </row>
    <row r="150" spans="2:3" s="57" customFormat="1" x14ac:dyDescent="0.2"/>
    <row r="151" spans="2:3" x14ac:dyDescent="0.2">
      <c r="B151" t="s">
        <v>3583</v>
      </c>
      <c r="C151" t="s">
        <v>3584</v>
      </c>
    </row>
    <row r="152" spans="2:3" x14ac:dyDescent="0.2">
      <c r="B152" t="s">
        <v>3585</v>
      </c>
    </row>
    <row r="170" spans="2:4" s="57" customFormat="1" x14ac:dyDescent="0.2"/>
    <row r="171" spans="2:4" x14ac:dyDescent="0.2">
      <c r="B171" t="s">
        <v>291</v>
      </c>
      <c r="C171" t="s">
        <v>3586</v>
      </c>
      <c r="D171">
        <v>4</v>
      </c>
    </row>
    <row r="172" spans="2:4" x14ac:dyDescent="0.2">
      <c r="B172" t="s">
        <v>841</v>
      </c>
      <c r="D172">
        <v>5</v>
      </c>
    </row>
    <row r="173" spans="2:4" x14ac:dyDescent="0.2">
      <c r="B173" t="s">
        <v>1253</v>
      </c>
      <c r="D173">
        <v>6</v>
      </c>
    </row>
    <row r="174" spans="2:4" x14ac:dyDescent="0.2">
      <c r="B174" t="s">
        <v>1457</v>
      </c>
      <c r="D174">
        <v>3</v>
      </c>
    </row>
    <row r="175" spans="2:4" x14ac:dyDescent="0.2">
      <c r="B175" t="s">
        <v>1899</v>
      </c>
      <c r="D175">
        <v>1</v>
      </c>
    </row>
    <row r="176" spans="2:4" x14ac:dyDescent="0.2">
      <c r="B176" t="s">
        <v>2234</v>
      </c>
      <c r="D176">
        <v>4</v>
      </c>
    </row>
    <row r="177" spans="2:4" x14ac:dyDescent="0.2">
      <c r="B177" t="s">
        <v>2613</v>
      </c>
      <c r="D177">
        <v>2</v>
      </c>
    </row>
    <row r="178" spans="2:4" x14ac:dyDescent="0.2">
      <c r="B178" t="s">
        <v>2710</v>
      </c>
      <c r="D178">
        <v>2</v>
      </c>
    </row>
    <row r="179" spans="2:4" x14ac:dyDescent="0.2">
      <c r="B179" t="s">
        <v>2786</v>
      </c>
      <c r="D179">
        <v>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A4E4-2CD0-4724-9A4E-5549D60D8CCB}">
  <dimension ref="A3:N40"/>
  <sheetViews>
    <sheetView topLeftCell="A5" workbookViewId="0">
      <selection activeCell="I26" sqref="I26"/>
    </sheetView>
  </sheetViews>
  <sheetFormatPr defaultRowHeight="15" x14ac:dyDescent="0.2"/>
  <cols>
    <col min="1" max="1" width="27.171875" bestFit="1" customWidth="1"/>
    <col min="2" max="4" width="17.890625" bestFit="1" customWidth="1"/>
  </cols>
  <sheetData>
    <row r="3" spans="1:14" x14ac:dyDescent="0.2">
      <c r="A3" s="49" t="s">
        <v>2</v>
      </c>
      <c r="B3" t="s">
        <v>18</v>
      </c>
    </row>
    <row r="4" spans="1:14" x14ac:dyDescent="0.2">
      <c r="A4" t="s">
        <v>12</v>
      </c>
      <c r="B4">
        <v>61931</v>
      </c>
      <c r="C4">
        <f>B4/28000</f>
        <v>2.2118214285714286</v>
      </c>
      <c r="E4">
        <f xml:space="preserve"> B4 / ROUND(C4,0)</f>
        <v>30965.5</v>
      </c>
      <c r="F4" t="b">
        <f>AND(27700&lt;E4, E4&lt;28800)</f>
        <v>0</v>
      </c>
    </row>
    <row r="5" spans="1:14" x14ac:dyDescent="0.2">
      <c r="A5" t="s">
        <v>158</v>
      </c>
      <c r="B5">
        <v>81201</v>
      </c>
      <c r="C5" s="10">
        <f t="shared" ref="C5:C40" si="0">B5/28000</f>
        <v>2.9000357142857145</v>
      </c>
      <c r="E5">
        <f t="shared" ref="E5:E38" si="1" xml:space="preserve"> B5 / ROUND(C5,0)</f>
        <v>27067</v>
      </c>
      <c r="F5" t="b">
        <f t="shared" ref="F5:F38" si="2">AND(27700&lt;E5, E5&lt;28800)</f>
        <v>0</v>
      </c>
    </row>
    <row r="6" spans="1:14" x14ac:dyDescent="0.2">
      <c r="A6" t="s">
        <v>291</v>
      </c>
      <c r="B6">
        <v>127419</v>
      </c>
      <c r="C6">
        <f t="shared" si="0"/>
        <v>4.5506785714285716</v>
      </c>
      <c r="E6">
        <f t="shared" si="1"/>
        <v>25483.8</v>
      </c>
      <c r="F6" t="b">
        <f t="shared" si="2"/>
        <v>0</v>
      </c>
    </row>
    <row r="7" spans="1:14" x14ac:dyDescent="0.2">
      <c r="A7" t="s">
        <v>446</v>
      </c>
      <c r="B7">
        <v>342252</v>
      </c>
      <c r="C7">
        <f t="shared" si="0"/>
        <v>12.223285714285714</v>
      </c>
      <c r="E7" s="10">
        <f t="shared" si="1"/>
        <v>28521</v>
      </c>
      <c r="F7" t="b">
        <f t="shared" si="2"/>
        <v>1</v>
      </c>
      <c r="H7" t="s">
        <v>3587</v>
      </c>
      <c r="N7" t="s">
        <v>3588</v>
      </c>
    </row>
    <row r="8" spans="1:14" x14ac:dyDescent="0.2">
      <c r="A8" t="s">
        <v>478</v>
      </c>
      <c r="B8">
        <v>25480</v>
      </c>
      <c r="C8">
        <f t="shared" si="0"/>
        <v>0.91</v>
      </c>
      <c r="E8">
        <f t="shared" si="1"/>
        <v>25480</v>
      </c>
      <c r="F8" t="b">
        <f t="shared" si="2"/>
        <v>0</v>
      </c>
      <c r="H8">
        <f>B7+B8</f>
        <v>367732</v>
      </c>
      <c r="I8">
        <f>H8/ 28000</f>
        <v>13.133285714285714</v>
      </c>
      <c r="K8">
        <f>H8/ROUND(I8,0)</f>
        <v>28287.076923076922</v>
      </c>
      <c r="L8" t="b">
        <f>AND(27700&lt;K8, K8&lt;28800)</f>
        <v>1</v>
      </c>
      <c r="N8">
        <v>8.0850000000000009</v>
      </c>
    </row>
    <row r="9" spans="1:14" x14ac:dyDescent="0.2">
      <c r="A9" t="s">
        <v>467</v>
      </c>
      <c r="B9">
        <v>149688</v>
      </c>
      <c r="C9">
        <f t="shared" si="0"/>
        <v>5.3460000000000001</v>
      </c>
      <c r="E9">
        <f t="shared" si="1"/>
        <v>29937.599999999999</v>
      </c>
      <c r="F9" t="b">
        <f t="shared" si="2"/>
        <v>0</v>
      </c>
      <c r="H9" t="s">
        <v>3589</v>
      </c>
    </row>
    <row r="10" spans="1:14" x14ac:dyDescent="0.2">
      <c r="A10" t="s">
        <v>463</v>
      </c>
      <c r="B10">
        <v>63811</v>
      </c>
      <c r="C10">
        <f t="shared" si="0"/>
        <v>2.2789642857142858</v>
      </c>
      <c r="E10">
        <f t="shared" si="1"/>
        <v>31905.5</v>
      </c>
      <c r="F10" t="b">
        <f t="shared" si="2"/>
        <v>0</v>
      </c>
      <c r="H10">
        <f>B10+B9</f>
        <v>213499</v>
      </c>
      <c r="I10">
        <f t="shared" ref="I10" si="3">H10/ 28000</f>
        <v>7.6249642857142854</v>
      </c>
      <c r="K10">
        <f>H10/ROUND(I10,0)</f>
        <v>26687.375</v>
      </c>
      <c r="L10" t="b">
        <f>AND(27700&lt;K10, K10&lt;28800)</f>
        <v>0</v>
      </c>
      <c r="N10">
        <v>13.051</v>
      </c>
    </row>
    <row r="11" spans="1:14" x14ac:dyDescent="0.2">
      <c r="A11" t="s">
        <v>841</v>
      </c>
      <c r="B11">
        <v>166321</v>
      </c>
      <c r="C11" s="10">
        <f t="shared" si="0"/>
        <v>5.9400357142857141</v>
      </c>
      <c r="E11" s="10">
        <f t="shared" si="1"/>
        <v>27720.166666666668</v>
      </c>
      <c r="F11" s="10" t="b">
        <f t="shared" si="2"/>
        <v>1</v>
      </c>
    </row>
    <row r="12" spans="1:14" x14ac:dyDescent="0.2">
      <c r="A12" t="s">
        <v>21</v>
      </c>
      <c r="B12">
        <v>588233</v>
      </c>
      <c r="C12" s="10">
        <f t="shared" si="0"/>
        <v>21.008321428571428</v>
      </c>
      <c r="D12" s="10"/>
      <c r="E12" s="10">
        <f t="shared" si="1"/>
        <v>28011.095238095237</v>
      </c>
      <c r="F12" t="b">
        <f t="shared" si="2"/>
        <v>1</v>
      </c>
    </row>
    <row r="13" spans="1:14" x14ac:dyDescent="0.2">
      <c r="A13" t="s">
        <v>229</v>
      </c>
      <c r="B13">
        <v>329218</v>
      </c>
      <c r="C13">
        <f t="shared" si="0"/>
        <v>11.757785714285715</v>
      </c>
      <c r="E13">
        <f t="shared" si="1"/>
        <v>27434.833333333332</v>
      </c>
      <c r="F13" t="b">
        <f t="shared" si="2"/>
        <v>0</v>
      </c>
    </row>
    <row r="14" spans="1:14" x14ac:dyDescent="0.2">
      <c r="A14" t="s">
        <v>231</v>
      </c>
      <c r="B14">
        <v>299793</v>
      </c>
      <c r="C14">
        <f t="shared" si="0"/>
        <v>10.706892857142858</v>
      </c>
      <c r="E14">
        <f t="shared" si="1"/>
        <v>27253.909090909092</v>
      </c>
      <c r="F14" t="b">
        <f t="shared" si="2"/>
        <v>0</v>
      </c>
    </row>
    <row r="15" spans="1:14" x14ac:dyDescent="0.2">
      <c r="A15" t="s">
        <v>1179</v>
      </c>
      <c r="B15">
        <v>233457</v>
      </c>
      <c r="C15">
        <f t="shared" si="0"/>
        <v>8.3377499999999998</v>
      </c>
      <c r="E15">
        <f t="shared" si="1"/>
        <v>29182.125</v>
      </c>
      <c r="F15" t="b">
        <f t="shared" si="2"/>
        <v>0</v>
      </c>
    </row>
    <row r="16" spans="1:14" x14ac:dyDescent="0.2">
      <c r="A16" t="s">
        <v>1253</v>
      </c>
      <c r="B16">
        <v>192995</v>
      </c>
      <c r="C16" s="10">
        <f t="shared" si="0"/>
        <v>6.8926785714285712</v>
      </c>
      <c r="E16">
        <f t="shared" si="1"/>
        <v>27570.714285714286</v>
      </c>
      <c r="F16" t="b">
        <f t="shared" si="2"/>
        <v>0</v>
      </c>
    </row>
    <row r="17" spans="1:12" x14ac:dyDescent="0.2">
      <c r="A17" t="s">
        <v>1457</v>
      </c>
      <c r="B17">
        <v>83456</v>
      </c>
      <c r="C17" s="10">
        <f t="shared" si="0"/>
        <v>2.9805714285714284</v>
      </c>
      <c r="D17" s="10"/>
      <c r="E17">
        <f t="shared" si="1"/>
        <v>27818.666666666668</v>
      </c>
      <c r="F17" s="10" t="b">
        <f t="shared" si="2"/>
        <v>1</v>
      </c>
    </row>
    <row r="18" spans="1:12" x14ac:dyDescent="0.2">
      <c r="A18" t="s">
        <v>1480</v>
      </c>
      <c r="B18">
        <v>155258</v>
      </c>
      <c r="C18">
        <f t="shared" si="0"/>
        <v>5.5449285714285717</v>
      </c>
      <c r="E18">
        <f t="shared" si="1"/>
        <v>25876.333333333332</v>
      </c>
      <c r="F18" t="b">
        <f t="shared" si="2"/>
        <v>0</v>
      </c>
    </row>
    <row r="19" spans="1:12" x14ac:dyDescent="0.2">
      <c r="A19" t="s">
        <v>1628</v>
      </c>
      <c r="B19">
        <v>246977</v>
      </c>
      <c r="C19">
        <f t="shared" si="0"/>
        <v>8.820607142857142</v>
      </c>
      <c r="E19">
        <f t="shared" si="1"/>
        <v>27441.888888888891</v>
      </c>
      <c r="F19" t="b">
        <f t="shared" si="2"/>
        <v>0</v>
      </c>
    </row>
    <row r="20" spans="1:12" x14ac:dyDescent="0.2">
      <c r="A20" t="s">
        <v>1707</v>
      </c>
      <c r="B20">
        <v>103685</v>
      </c>
      <c r="C20">
        <f t="shared" si="0"/>
        <v>3.7030357142857144</v>
      </c>
      <c r="E20">
        <f t="shared" si="1"/>
        <v>25921.25</v>
      </c>
      <c r="F20" t="b">
        <f t="shared" si="2"/>
        <v>0</v>
      </c>
    </row>
    <row r="21" spans="1:12" x14ac:dyDescent="0.2">
      <c r="A21" t="s">
        <v>1812</v>
      </c>
      <c r="B21">
        <v>91657</v>
      </c>
      <c r="C21">
        <f t="shared" si="0"/>
        <v>3.2734642857142857</v>
      </c>
      <c r="E21">
        <f t="shared" si="1"/>
        <v>30552.333333333332</v>
      </c>
      <c r="F21" t="b">
        <f t="shared" si="2"/>
        <v>0</v>
      </c>
    </row>
    <row r="22" spans="1:12" x14ac:dyDescent="0.2">
      <c r="A22" t="s">
        <v>1899</v>
      </c>
      <c r="B22">
        <v>35087</v>
      </c>
      <c r="C22">
        <f t="shared" si="0"/>
        <v>1.2531071428571428</v>
      </c>
      <c r="E22">
        <f t="shared" si="1"/>
        <v>35087</v>
      </c>
      <c r="F22" t="b">
        <f t="shared" si="2"/>
        <v>0</v>
      </c>
    </row>
    <row r="23" spans="1:12" x14ac:dyDescent="0.2">
      <c r="A23" t="s">
        <v>1975</v>
      </c>
      <c r="B23">
        <v>93564</v>
      </c>
      <c r="C23">
        <f t="shared" si="0"/>
        <v>3.3415714285714286</v>
      </c>
      <c r="E23">
        <f t="shared" si="1"/>
        <v>31188</v>
      </c>
      <c r="F23" t="b">
        <f t="shared" si="2"/>
        <v>0</v>
      </c>
    </row>
    <row r="24" spans="1:12" x14ac:dyDescent="0.2">
      <c r="A24" t="s">
        <v>2093</v>
      </c>
      <c r="B24">
        <v>111880</v>
      </c>
      <c r="C24" s="10">
        <f t="shared" si="0"/>
        <v>3.9957142857142856</v>
      </c>
      <c r="D24" s="10"/>
      <c r="E24">
        <f t="shared" si="1"/>
        <v>27970</v>
      </c>
      <c r="F24" s="10" t="b">
        <f t="shared" si="2"/>
        <v>1</v>
      </c>
    </row>
    <row r="25" spans="1:12" x14ac:dyDescent="0.2">
      <c r="A25" t="s">
        <v>2140</v>
      </c>
      <c r="B25">
        <v>46634</v>
      </c>
      <c r="C25">
        <f t="shared" si="0"/>
        <v>1.6655</v>
      </c>
      <c r="E25">
        <f t="shared" si="1"/>
        <v>23317</v>
      </c>
      <c r="F25" t="b">
        <f t="shared" si="2"/>
        <v>0</v>
      </c>
      <c r="H25" t="s">
        <v>3590</v>
      </c>
    </row>
    <row r="26" spans="1:12" x14ac:dyDescent="0.2">
      <c r="A26" t="s">
        <v>2193</v>
      </c>
      <c r="B26">
        <v>139100</v>
      </c>
      <c r="C26">
        <f t="shared" si="0"/>
        <v>4.9678571428571425</v>
      </c>
      <c r="E26">
        <f t="shared" si="1"/>
        <v>27820</v>
      </c>
      <c r="F26" s="10" t="b">
        <f t="shared" si="2"/>
        <v>1</v>
      </c>
      <c r="H26">
        <f>B26+B29</f>
        <v>203932</v>
      </c>
      <c r="I26">
        <f>H26/ 28000</f>
        <v>7.2832857142857144</v>
      </c>
      <c r="K26">
        <f>H26/ROUND(I26,0)</f>
        <v>29133.142857142859</v>
      </c>
      <c r="L26" t="b">
        <f>AND(27700&lt;K26, K26&lt;28800)</f>
        <v>0</v>
      </c>
    </row>
    <row r="27" spans="1:12" x14ac:dyDescent="0.2">
      <c r="A27" t="s">
        <v>2234</v>
      </c>
      <c r="B27">
        <v>137231</v>
      </c>
      <c r="C27" s="10">
        <f t="shared" si="0"/>
        <v>4.9011071428571427</v>
      </c>
      <c r="E27">
        <f t="shared" si="1"/>
        <v>27446.2</v>
      </c>
      <c r="F27" t="b">
        <f t="shared" si="2"/>
        <v>0</v>
      </c>
    </row>
    <row r="28" spans="1:12" x14ac:dyDescent="0.2">
      <c r="A28" t="s">
        <v>2377</v>
      </c>
      <c r="B28">
        <v>220296</v>
      </c>
      <c r="C28" s="10">
        <f t="shared" si="0"/>
        <v>7.8677142857142854</v>
      </c>
      <c r="E28">
        <f t="shared" si="1"/>
        <v>27537</v>
      </c>
      <c r="F28" t="b">
        <f t="shared" si="2"/>
        <v>0</v>
      </c>
    </row>
    <row r="29" spans="1:12" x14ac:dyDescent="0.2">
      <c r="A29" t="s">
        <v>2461</v>
      </c>
      <c r="B29">
        <v>64832</v>
      </c>
      <c r="C29">
        <f t="shared" si="0"/>
        <v>2.3154285714285714</v>
      </c>
      <c r="E29">
        <f t="shared" si="1"/>
        <v>32416</v>
      </c>
      <c r="F29" t="b">
        <f t="shared" si="2"/>
        <v>0</v>
      </c>
    </row>
    <row r="30" spans="1:12" x14ac:dyDescent="0.2">
      <c r="A30" t="s">
        <v>2531</v>
      </c>
      <c r="B30">
        <v>82668</v>
      </c>
      <c r="C30" s="10">
        <f t="shared" si="0"/>
        <v>2.9524285714285714</v>
      </c>
      <c r="E30">
        <f t="shared" si="1"/>
        <v>27556</v>
      </c>
      <c r="F30" t="b">
        <f t="shared" si="2"/>
        <v>0</v>
      </c>
    </row>
    <row r="31" spans="1:12" x14ac:dyDescent="0.2">
      <c r="A31" t="s">
        <v>2613</v>
      </c>
      <c r="B31">
        <v>69995</v>
      </c>
      <c r="C31">
        <f t="shared" si="0"/>
        <v>2.4998214285714284</v>
      </c>
      <c r="E31">
        <f t="shared" si="1"/>
        <v>34997.5</v>
      </c>
      <c r="F31" t="b">
        <f t="shared" si="2"/>
        <v>0</v>
      </c>
    </row>
    <row r="32" spans="1:12" x14ac:dyDescent="0.2">
      <c r="A32" t="s">
        <v>2710</v>
      </c>
      <c r="B32">
        <v>69819</v>
      </c>
      <c r="C32">
        <f t="shared" si="0"/>
        <v>2.4935357142857142</v>
      </c>
      <c r="E32">
        <f t="shared" si="1"/>
        <v>34909.5</v>
      </c>
      <c r="F32" t="b">
        <f t="shared" si="2"/>
        <v>0</v>
      </c>
    </row>
    <row r="33" spans="1:6" x14ac:dyDescent="0.2">
      <c r="A33" t="s">
        <v>2786</v>
      </c>
      <c r="B33">
        <v>167661</v>
      </c>
      <c r="C33">
        <f t="shared" si="0"/>
        <v>5.9878928571428576</v>
      </c>
      <c r="E33">
        <f t="shared" si="1"/>
        <v>27943.5</v>
      </c>
      <c r="F33" s="10" t="b">
        <f t="shared" si="2"/>
        <v>1</v>
      </c>
    </row>
    <row r="34" spans="1:6" x14ac:dyDescent="0.2">
      <c r="A34" t="s">
        <v>2943</v>
      </c>
      <c r="B34">
        <v>51993</v>
      </c>
      <c r="C34">
        <f t="shared" si="0"/>
        <v>1.8568928571428571</v>
      </c>
      <c r="E34">
        <f t="shared" si="1"/>
        <v>25996.5</v>
      </c>
      <c r="F34" t="b">
        <f t="shared" si="2"/>
        <v>0</v>
      </c>
    </row>
    <row r="35" spans="1:6" x14ac:dyDescent="0.2">
      <c r="A35" t="s">
        <v>3014</v>
      </c>
      <c r="B35">
        <v>75092</v>
      </c>
      <c r="C35">
        <f t="shared" si="0"/>
        <v>2.6818571428571429</v>
      </c>
      <c r="E35">
        <f t="shared" si="1"/>
        <v>25030.666666666668</v>
      </c>
      <c r="F35" t="b">
        <f t="shared" si="2"/>
        <v>0</v>
      </c>
    </row>
    <row r="36" spans="1:6" x14ac:dyDescent="0.2">
      <c r="A36" t="s">
        <v>3061</v>
      </c>
      <c r="B36">
        <v>95840</v>
      </c>
      <c r="C36">
        <f t="shared" si="0"/>
        <v>3.422857142857143</v>
      </c>
      <c r="E36">
        <f t="shared" si="1"/>
        <v>31946.666666666668</v>
      </c>
      <c r="F36" t="b">
        <f t="shared" si="2"/>
        <v>0</v>
      </c>
    </row>
    <row r="37" spans="1:6" x14ac:dyDescent="0.2">
      <c r="A37" t="s">
        <v>3150</v>
      </c>
      <c r="B37">
        <v>163527</v>
      </c>
      <c r="C37">
        <f t="shared" si="0"/>
        <v>5.8402500000000002</v>
      </c>
      <c r="E37">
        <f t="shared" si="1"/>
        <v>27254.5</v>
      </c>
      <c r="F37" t="b">
        <f t="shared" si="2"/>
        <v>0</v>
      </c>
    </row>
    <row r="38" spans="1:6" x14ac:dyDescent="0.2">
      <c r="A38" t="s">
        <v>3255</v>
      </c>
      <c r="B38">
        <v>155485</v>
      </c>
      <c r="C38">
        <f t="shared" si="0"/>
        <v>5.5530357142857145</v>
      </c>
      <c r="E38">
        <f t="shared" si="1"/>
        <v>25914.166666666668</v>
      </c>
      <c r="F38" t="b">
        <f t="shared" si="2"/>
        <v>0</v>
      </c>
    </row>
    <row r="39" spans="1:6" x14ac:dyDescent="0.2">
      <c r="A39" t="s">
        <v>3591</v>
      </c>
      <c r="C39">
        <f>B39/28000</f>
        <v>0</v>
      </c>
    </row>
    <row r="40" spans="1:6" x14ac:dyDescent="0.2">
      <c r="A40" t="s">
        <v>233</v>
      </c>
      <c r="B40">
        <v>5123536</v>
      </c>
      <c r="C40">
        <f t="shared" si="0"/>
        <v>182.98342857142856</v>
      </c>
      <c r="D40">
        <v>183</v>
      </c>
      <c r="E40" t="s">
        <v>3592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D5D22-6A26-449D-8D61-BFE75EEF3E08}">
  <dimension ref="A1:AV132"/>
  <sheetViews>
    <sheetView tabSelected="1" workbookViewId="0">
      <selection activeCell="E18" sqref="E18"/>
    </sheetView>
  </sheetViews>
  <sheetFormatPr defaultRowHeight="15" outlineLevelRow="1" x14ac:dyDescent="0.2"/>
  <cols>
    <col min="19" max="19" width="16.94921875" bestFit="1" customWidth="1"/>
    <col min="20" max="20" width="11.1640625" bestFit="1" customWidth="1"/>
    <col min="21" max="21" width="12.23828125" bestFit="1" customWidth="1"/>
    <col min="22" max="22" width="9.68359375" bestFit="1" customWidth="1"/>
    <col min="23" max="23" width="10.89453125" bestFit="1" customWidth="1"/>
    <col min="24" max="24" width="13.046875" customWidth="1"/>
    <col min="25" max="25" width="11.43359375" bestFit="1" customWidth="1"/>
  </cols>
  <sheetData>
    <row r="1" spans="1:48" x14ac:dyDescent="0.2">
      <c r="AM1">
        <v>28000</v>
      </c>
      <c r="AN1">
        <v>29000</v>
      </c>
      <c r="AO1">
        <v>30000</v>
      </c>
      <c r="AS1" t="s">
        <v>3593</v>
      </c>
      <c r="AT1">
        <f>AK2/181</f>
        <v>28306.828729281769</v>
      </c>
      <c r="AU1" t="s">
        <v>3594</v>
      </c>
      <c r="AV1">
        <f>AK2/171</f>
        <v>29962.198830409357</v>
      </c>
    </row>
    <row r="2" spans="1:48" x14ac:dyDescent="0.2">
      <c r="K2" t="s">
        <v>3594</v>
      </c>
      <c r="M2" t="s">
        <v>3595</v>
      </c>
      <c r="O2" t="s">
        <v>3593</v>
      </c>
      <c r="P2" t="s">
        <v>3427</v>
      </c>
      <c r="AI2" t="s">
        <v>5</v>
      </c>
      <c r="AK2" s="60">
        <v>5123536</v>
      </c>
      <c r="AM2">
        <f>AK2/28000</f>
        <v>182.98342857142856</v>
      </c>
      <c r="AN2">
        <f>AK2/29000</f>
        <v>176.67365517241379</v>
      </c>
      <c r="AO2">
        <f>AK2/30000</f>
        <v>170.78453333333334</v>
      </c>
      <c r="AS2">
        <v>181</v>
      </c>
      <c r="AU2">
        <v>171</v>
      </c>
    </row>
    <row r="3" spans="1:48" x14ac:dyDescent="0.2">
      <c r="A3" t="s">
        <v>3596</v>
      </c>
      <c r="J3" t="s">
        <v>3597</v>
      </c>
      <c r="K3" s="10" t="s">
        <v>3598</v>
      </c>
      <c r="L3" s="10" t="s">
        <v>3599</v>
      </c>
      <c r="M3" s="10" t="s">
        <v>3600</v>
      </c>
      <c r="N3" s="10" t="s">
        <v>3601</v>
      </c>
      <c r="O3" s="10" t="s">
        <v>3602</v>
      </c>
      <c r="R3" s="12">
        <v>27500</v>
      </c>
      <c r="S3" s="12">
        <v>28250</v>
      </c>
      <c r="T3" s="12">
        <v>29000</v>
      </c>
      <c r="U3" s="12">
        <v>29750</v>
      </c>
      <c r="V3" s="12">
        <v>30500</v>
      </c>
      <c r="Y3" s="12">
        <v>27500</v>
      </c>
      <c r="Z3" s="12">
        <v>28000</v>
      </c>
      <c r="AA3" s="10">
        <v>28500</v>
      </c>
      <c r="AB3" s="10">
        <v>29000</v>
      </c>
      <c r="AC3" s="10">
        <v>29500</v>
      </c>
      <c r="AQ3" t="s">
        <v>3603</v>
      </c>
    </row>
    <row r="4" spans="1:48" x14ac:dyDescent="0.2">
      <c r="B4" t="s">
        <v>3604</v>
      </c>
      <c r="J4" s="11">
        <v>3</v>
      </c>
      <c r="K4">
        <f>3*K3</f>
        <v>84000</v>
      </c>
      <c r="L4">
        <f>3*L3</f>
        <v>87000</v>
      </c>
      <c r="M4">
        <f>3*M3</f>
        <v>88500</v>
      </c>
      <c r="N4">
        <f>3*N3</f>
        <v>90000</v>
      </c>
      <c r="O4">
        <f t="shared" ref="O4" si="0">3*O3</f>
        <v>93000</v>
      </c>
      <c r="Q4" s="11">
        <v>3</v>
      </c>
      <c r="R4">
        <f>R3*3</f>
        <v>82500</v>
      </c>
      <c r="S4">
        <f t="shared" ref="S4:V4" si="1">S3*3</f>
        <v>84750</v>
      </c>
      <c r="T4">
        <f t="shared" si="1"/>
        <v>87000</v>
      </c>
      <c r="U4">
        <f t="shared" si="1"/>
        <v>89250</v>
      </c>
      <c r="V4">
        <f t="shared" si="1"/>
        <v>91500</v>
      </c>
      <c r="X4" s="11">
        <v>3</v>
      </c>
      <c r="Y4">
        <f>3*Y3</f>
        <v>82500</v>
      </c>
      <c r="Z4">
        <f t="shared" ref="Z4:AC4" si="2">3*Z3</f>
        <v>84000</v>
      </c>
      <c r="AA4">
        <f t="shared" si="2"/>
        <v>85500</v>
      </c>
      <c r="AB4">
        <f t="shared" si="2"/>
        <v>87000</v>
      </c>
      <c r="AC4">
        <f t="shared" si="2"/>
        <v>88500</v>
      </c>
      <c r="AI4" t="s">
        <v>3605</v>
      </c>
      <c r="AK4" s="60">
        <v>901733</v>
      </c>
      <c r="AM4">
        <f>AK4/28000</f>
        <v>32.204749999999997</v>
      </c>
      <c r="AN4">
        <f>AK4/29000</f>
        <v>31.094241379310343</v>
      </c>
      <c r="AO4">
        <f>AK4/30000</f>
        <v>30.057766666666666</v>
      </c>
      <c r="AQ4">
        <f>5+7+8+6+5</f>
        <v>31</v>
      </c>
    </row>
    <row r="5" spans="1:48" x14ac:dyDescent="0.2">
      <c r="B5" t="s">
        <v>3606</v>
      </c>
      <c r="J5" s="11">
        <v>4</v>
      </c>
      <c r="K5">
        <f>4*K3</f>
        <v>112000</v>
      </c>
      <c r="L5">
        <f>4*L3</f>
        <v>116000</v>
      </c>
      <c r="M5">
        <f>4*M3</f>
        <v>118000</v>
      </c>
      <c r="N5">
        <f>4*N3</f>
        <v>120000</v>
      </c>
      <c r="O5">
        <f t="shared" ref="O5" si="3">4*O3</f>
        <v>124000</v>
      </c>
      <c r="Q5" s="11">
        <v>4</v>
      </c>
      <c r="R5">
        <f>R3*4</f>
        <v>110000</v>
      </c>
      <c r="S5">
        <f t="shared" ref="S5:V5" si="4">S3*4</f>
        <v>113000</v>
      </c>
      <c r="T5">
        <f t="shared" si="4"/>
        <v>116000</v>
      </c>
      <c r="U5">
        <f t="shared" si="4"/>
        <v>119000</v>
      </c>
      <c r="V5">
        <f t="shared" si="4"/>
        <v>122000</v>
      </c>
      <c r="X5" s="11">
        <v>4</v>
      </c>
      <c r="Y5">
        <f>4*Y3</f>
        <v>110000</v>
      </c>
      <c r="Z5">
        <f t="shared" ref="Z5:AC5" si="5">4*Z3</f>
        <v>112000</v>
      </c>
      <c r="AA5">
        <f t="shared" si="5"/>
        <v>114000</v>
      </c>
      <c r="AB5">
        <f t="shared" si="5"/>
        <v>116000</v>
      </c>
      <c r="AC5">
        <f t="shared" si="5"/>
        <v>118000</v>
      </c>
    </row>
    <row r="6" spans="1:48" x14ac:dyDescent="0.2">
      <c r="J6" s="11">
        <v>5</v>
      </c>
      <c r="K6">
        <f>5*K3</f>
        <v>140000</v>
      </c>
      <c r="L6">
        <f>5*L3</f>
        <v>145000</v>
      </c>
      <c r="M6">
        <f>5*M3</f>
        <v>147500</v>
      </c>
      <c r="N6">
        <f>5*N3</f>
        <v>150000</v>
      </c>
      <c r="O6">
        <f t="shared" ref="O6" si="6">5*O3</f>
        <v>155000</v>
      </c>
      <c r="Q6" s="11">
        <v>5</v>
      </c>
      <c r="R6">
        <f>R3*5</f>
        <v>137500</v>
      </c>
      <c r="S6">
        <f t="shared" ref="S6:V6" si="7">S3*5</f>
        <v>141250</v>
      </c>
      <c r="T6">
        <f t="shared" si="7"/>
        <v>145000</v>
      </c>
      <c r="U6">
        <f t="shared" si="7"/>
        <v>148750</v>
      </c>
      <c r="V6">
        <f t="shared" si="7"/>
        <v>152500</v>
      </c>
      <c r="X6" s="11">
        <v>5</v>
      </c>
      <c r="Y6">
        <f>5*Y3</f>
        <v>137500</v>
      </c>
      <c r="Z6">
        <f t="shared" ref="Z6:AC6" si="8">5*Z3</f>
        <v>140000</v>
      </c>
      <c r="AA6">
        <f t="shared" si="8"/>
        <v>142500</v>
      </c>
      <c r="AB6">
        <f t="shared" si="8"/>
        <v>145000</v>
      </c>
      <c r="AC6">
        <f t="shared" si="8"/>
        <v>147500</v>
      </c>
      <c r="AI6" t="s">
        <v>3607</v>
      </c>
      <c r="AK6">
        <f>AK2-AK4</f>
        <v>4221803</v>
      </c>
      <c r="AM6">
        <f>AK6/28000</f>
        <v>150.77867857142857</v>
      </c>
      <c r="AN6">
        <f>AK6/29000</f>
        <v>145.57941379310344</v>
      </c>
      <c r="AO6">
        <f>AK6/30000</f>
        <v>140.72676666666666</v>
      </c>
    </row>
    <row r="7" spans="1:48" x14ac:dyDescent="0.2">
      <c r="J7" s="11">
        <v>6</v>
      </c>
      <c r="K7">
        <f>6*K3</f>
        <v>168000</v>
      </c>
      <c r="L7">
        <f>6*L3</f>
        <v>174000</v>
      </c>
      <c r="M7">
        <f>6*M3</f>
        <v>177000</v>
      </c>
      <c r="N7">
        <f>6*N3</f>
        <v>180000</v>
      </c>
      <c r="O7">
        <f t="shared" ref="O7" si="9">6*O3</f>
        <v>186000</v>
      </c>
      <c r="Q7" s="11">
        <v>6</v>
      </c>
      <c r="R7">
        <f>R3*6</f>
        <v>165000</v>
      </c>
      <c r="S7">
        <f t="shared" ref="S7:V7" si="10">S3*6</f>
        <v>169500</v>
      </c>
      <c r="T7">
        <f t="shared" si="10"/>
        <v>174000</v>
      </c>
      <c r="U7">
        <f t="shared" si="10"/>
        <v>178500</v>
      </c>
      <c r="V7">
        <f t="shared" si="10"/>
        <v>183000</v>
      </c>
      <c r="X7" s="11">
        <v>6</v>
      </c>
      <c r="Y7">
        <f>6*Y3</f>
        <v>165000</v>
      </c>
      <c r="Z7">
        <f t="shared" ref="Z7:AC7" si="11">6*Z3</f>
        <v>168000</v>
      </c>
      <c r="AA7">
        <f t="shared" si="11"/>
        <v>171000</v>
      </c>
      <c r="AB7">
        <f t="shared" si="11"/>
        <v>174000</v>
      </c>
      <c r="AC7">
        <f t="shared" si="11"/>
        <v>177000</v>
      </c>
      <c r="AQ7" t="s">
        <v>3608</v>
      </c>
    </row>
    <row r="8" spans="1:48" x14ac:dyDescent="0.2">
      <c r="B8" t="s">
        <v>3609</v>
      </c>
      <c r="AI8" t="s">
        <v>3610</v>
      </c>
      <c r="AK8" s="60">
        <v>1217244</v>
      </c>
      <c r="AM8">
        <f>AK8/28000</f>
        <v>43.472999999999999</v>
      </c>
      <c r="AN8">
        <f>AK8/29000</f>
        <v>41.97393103448276</v>
      </c>
      <c r="AO8">
        <f>AK8/30000</f>
        <v>40.574800000000003</v>
      </c>
      <c r="AQ8">
        <v>42</v>
      </c>
    </row>
    <row r="9" spans="1:48" x14ac:dyDescent="0.2">
      <c r="B9" t="s">
        <v>3611</v>
      </c>
      <c r="M9">
        <v>5123000</v>
      </c>
      <c r="P9" t="s">
        <v>3612</v>
      </c>
    </row>
    <row r="10" spans="1:48" x14ac:dyDescent="0.2">
      <c r="M10" t="s">
        <v>3613</v>
      </c>
      <c r="N10">
        <f>M9/29500</f>
        <v>173.66101694915255</v>
      </c>
      <c r="O10">
        <v>174</v>
      </c>
      <c r="P10">
        <f>O10*30000</f>
        <v>5220000</v>
      </c>
      <c r="AI10" t="s">
        <v>3614</v>
      </c>
      <c r="AK10">
        <f>AK6-AK8</f>
        <v>3004559</v>
      </c>
      <c r="AM10">
        <f>AK10/28000</f>
        <v>107.30567857142857</v>
      </c>
      <c r="AN10">
        <f>AK10/29000</f>
        <v>103.6054827586207</v>
      </c>
      <c r="AO10">
        <f>AK10/30000</f>
        <v>100.15196666666667</v>
      </c>
      <c r="AQ10">
        <v>104</v>
      </c>
    </row>
    <row r="11" spans="1:48" x14ac:dyDescent="0.2">
      <c r="M11">
        <v>29000</v>
      </c>
      <c r="N11">
        <f>M9/M11</f>
        <v>176.65517241379311</v>
      </c>
      <c r="O11">
        <v>177</v>
      </c>
      <c r="P11">
        <f>O11*30000</f>
        <v>5310000</v>
      </c>
    </row>
    <row r="12" spans="1:48" x14ac:dyDescent="0.2">
      <c r="B12" t="s">
        <v>3615</v>
      </c>
      <c r="M12">
        <f>28500</f>
        <v>28500</v>
      </c>
      <c r="N12">
        <f>M9/M12</f>
        <v>179.75438596491227</v>
      </c>
      <c r="O12">
        <v>180</v>
      </c>
      <c r="P12">
        <f>O12*30000</f>
        <v>5400000</v>
      </c>
    </row>
    <row r="13" spans="1:48" x14ac:dyDescent="0.2">
      <c r="B13" t="s">
        <v>3616</v>
      </c>
      <c r="J13" t="s">
        <v>3597</v>
      </c>
      <c r="K13" s="11">
        <v>3</v>
      </c>
      <c r="L13" s="11">
        <v>4</v>
      </c>
      <c r="M13" s="11">
        <v>5</v>
      </c>
      <c r="N13" s="11">
        <v>6</v>
      </c>
      <c r="T13" t="s">
        <v>3617</v>
      </c>
    </row>
    <row r="14" spans="1:48" x14ac:dyDescent="0.2">
      <c r="B14" s="67" t="s">
        <v>3618</v>
      </c>
      <c r="J14" s="10" t="s">
        <v>3598</v>
      </c>
      <c r="K14">
        <f>3*J14</f>
        <v>84000</v>
      </c>
      <c r="L14">
        <f>4*J14</f>
        <v>112000</v>
      </c>
      <c r="M14">
        <f>5*J14</f>
        <v>140000</v>
      </c>
      <c r="N14">
        <f>6*J14</f>
        <v>168000</v>
      </c>
      <c r="T14">
        <f>(J14-29500)/295</f>
        <v>-5.0847457627118642</v>
      </c>
      <c r="V14">
        <f>V16*0.95</f>
        <v>28025</v>
      </c>
      <c r="AA14" s="11">
        <v>3</v>
      </c>
      <c r="AB14" s="11">
        <v>4</v>
      </c>
      <c r="AC14" s="11">
        <v>5</v>
      </c>
      <c r="AD14" s="11">
        <v>6</v>
      </c>
      <c r="AE14" s="11">
        <v>7</v>
      </c>
      <c r="AF14" s="11">
        <v>8</v>
      </c>
    </row>
    <row r="15" spans="1:48" x14ac:dyDescent="0.2">
      <c r="B15" t="s">
        <v>3619</v>
      </c>
      <c r="J15" s="10" t="s">
        <v>3599</v>
      </c>
      <c r="K15">
        <f>3*J15</f>
        <v>87000</v>
      </c>
      <c r="L15">
        <f>4*J15</f>
        <v>116000</v>
      </c>
      <c r="M15">
        <f>5*J15</f>
        <v>145000</v>
      </c>
      <c r="N15">
        <f>6*J15</f>
        <v>174000</v>
      </c>
      <c r="T15">
        <f>(J15-29500)/295</f>
        <v>-1.6949152542372881</v>
      </c>
      <c r="V15">
        <f>V16*0.983</f>
        <v>28998.5</v>
      </c>
      <c r="Z15" s="12">
        <v>27500</v>
      </c>
      <c r="AA15">
        <v>82500</v>
      </c>
      <c r="AB15">
        <v>110000</v>
      </c>
      <c r="AC15">
        <v>137500</v>
      </c>
      <c r="AD15">
        <v>165000</v>
      </c>
      <c r="AE15">
        <v>192500</v>
      </c>
      <c r="AF15">
        <v>220000</v>
      </c>
    </row>
    <row r="16" spans="1:48" x14ac:dyDescent="0.2">
      <c r="J16" s="10" t="s">
        <v>3600</v>
      </c>
      <c r="K16">
        <f>3*J16</f>
        <v>88500</v>
      </c>
      <c r="L16">
        <f>4*J16</f>
        <v>118000</v>
      </c>
      <c r="M16">
        <f>5*J16</f>
        <v>147500</v>
      </c>
      <c r="N16">
        <f>6*J16</f>
        <v>177000</v>
      </c>
      <c r="T16">
        <f>(J16-29500)/295</f>
        <v>0</v>
      </c>
      <c r="V16">
        <v>29500</v>
      </c>
      <c r="Z16" s="10">
        <v>28500</v>
      </c>
      <c r="AA16">
        <v>85500</v>
      </c>
      <c r="AB16">
        <v>114000</v>
      </c>
      <c r="AC16">
        <v>142500</v>
      </c>
      <c r="AD16">
        <v>171000</v>
      </c>
      <c r="AE16">
        <v>199500</v>
      </c>
      <c r="AF16">
        <v>228000</v>
      </c>
    </row>
    <row r="17" spans="10:32" x14ac:dyDescent="0.2">
      <c r="J17" s="10" t="s">
        <v>3601</v>
      </c>
      <c r="K17">
        <f>3*J17</f>
        <v>90000</v>
      </c>
      <c r="L17">
        <f>4*J17</f>
        <v>120000</v>
      </c>
      <c r="M17">
        <f>5*J17</f>
        <v>150000</v>
      </c>
      <c r="N17">
        <f>6*J17</f>
        <v>180000</v>
      </c>
      <c r="T17">
        <f>(J17-29500)/295</f>
        <v>1.6949152542372881</v>
      </c>
      <c r="V17">
        <f>V16*1.017</f>
        <v>30001.499999999996</v>
      </c>
      <c r="Z17" s="10">
        <v>29500</v>
      </c>
      <c r="AA17">
        <v>88500</v>
      </c>
      <c r="AB17">
        <v>118000</v>
      </c>
      <c r="AC17">
        <v>147500</v>
      </c>
      <c r="AD17">
        <v>177000</v>
      </c>
      <c r="AE17">
        <v>206500</v>
      </c>
      <c r="AF17">
        <v>236000</v>
      </c>
    </row>
    <row r="18" spans="10:32" x14ac:dyDescent="0.2">
      <c r="J18" s="10" t="s">
        <v>3602</v>
      </c>
      <c r="K18">
        <f>3*J18</f>
        <v>93000</v>
      </c>
      <c r="L18">
        <f>4*J18</f>
        <v>124000</v>
      </c>
      <c r="M18">
        <f>5*J18</f>
        <v>155000</v>
      </c>
      <c r="N18">
        <f>6*J18</f>
        <v>186000</v>
      </c>
      <c r="T18">
        <f>(J18-29500)/295</f>
        <v>5.0847457627118642</v>
      </c>
      <c r="V18">
        <f>V16*1.05</f>
        <v>30975</v>
      </c>
    </row>
    <row r="21" spans="10:32" x14ac:dyDescent="0.2">
      <c r="J21" s="13" t="s">
        <v>3597</v>
      </c>
      <c r="K21" s="14" t="s">
        <v>3598</v>
      </c>
      <c r="L21" s="15" t="s">
        <v>3602</v>
      </c>
      <c r="N21" s="13" t="s">
        <v>3597</v>
      </c>
      <c r="O21" s="23" t="s">
        <v>3620</v>
      </c>
      <c r="P21" s="23" t="s">
        <v>3621</v>
      </c>
      <c r="Q21" s="23" t="s">
        <v>3622</v>
      </c>
      <c r="R21" s="24" t="s">
        <v>3623</v>
      </c>
      <c r="S21" s="23" t="s">
        <v>3624</v>
      </c>
      <c r="T21" s="23" t="s">
        <v>3625</v>
      </c>
      <c r="U21" s="23" t="s">
        <v>3626</v>
      </c>
      <c r="V21" s="24" t="s">
        <v>3627</v>
      </c>
      <c r="W21" s="23" t="s">
        <v>3628</v>
      </c>
      <c r="X21" s="23" t="s">
        <v>3629</v>
      </c>
    </row>
    <row r="22" spans="10:32" x14ac:dyDescent="0.2">
      <c r="J22" s="16">
        <v>3</v>
      </c>
      <c r="K22" s="17">
        <f>3*K21</f>
        <v>84000</v>
      </c>
      <c r="L22" s="18">
        <f t="shared" ref="L22" si="12">3*L21</f>
        <v>93000</v>
      </c>
      <c r="N22" s="25" t="s">
        <v>3598</v>
      </c>
      <c r="O22" s="17">
        <v>84000</v>
      </c>
      <c r="P22" s="17">
        <v>112000</v>
      </c>
      <c r="Q22" s="17">
        <v>140000</v>
      </c>
      <c r="R22" s="18">
        <v>168000</v>
      </c>
      <c r="S22" s="17">
        <v>196000</v>
      </c>
      <c r="T22" s="17">
        <v>224000</v>
      </c>
      <c r="U22" s="17">
        <v>252000</v>
      </c>
      <c r="V22" s="18">
        <v>280000</v>
      </c>
      <c r="W22" s="17">
        <v>308000</v>
      </c>
      <c r="X22" s="17">
        <v>336000</v>
      </c>
      <c r="Y22" t="s">
        <v>3630</v>
      </c>
    </row>
    <row r="23" spans="10:32" x14ac:dyDescent="0.2">
      <c r="J23" s="16">
        <v>4</v>
      </c>
      <c r="K23" s="4">
        <f>4*K21</f>
        <v>112000</v>
      </c>
      <c r="L23" s="19">
        <f t="shared" ref="L23" si="13">4*L21</f>
        <v>124000</v>
      </c>
      <c r="N23" s="26" t="s">
        <v>3602</v>
      </c>
      <c r="O23" s="27">
        <v>93000</v>
      </c>
      <c r="P23" s="28">
        <v>124000</v>
      </c>
      <c r="Q23" s="27">
        <v>155000</v>
      </c>
      <c r="R23" s="29">
        <v>186000</v>
      </c>
      <c r="S23" s="27">
        <v>217000</v>
      </c>
      <c r="T23" s="28">
        <v>248000</v>
      </c>
      <c r="U23" s="27">
        <v>279000</v>
      </c>
      <c r="V23" s="29">
        <v>310000</v>
      </c>
      <c r="W23" s="27">
        <v>341000</v>
      </c>
      <c r="X23" s="28">
        <v>372000</v>
      </c>
    </row>
    <row r="24" spans="10:32" x14ac:dyDescent="0.2">
      <c r="J24" s="16">
        <v>5</v>
      </c>
      <c r="K24" s="17">
        <f>5*K21</f>
        <v>140000</v>
      </c>
      <c r="L24" s="18">
        <f t="shared" ref="L24" si="14">5*L21</f>
        <v>155000</v>
      </c>
    </row>
    <row r="25" spans="10:32" x14ac:dyDescent="0.2">
      <c r="J25" s="20">
        <v>6</v>
      </c>
      <c r="K25" s="21">
        <f>6*K21</f>
        <v>168000</v>
      </c>
      <c r="L25" s="22">
        <f t="shared" ref="L25" si="15">6*L21</f>
        <v>186000</v>
      </c>
    </row>
    <row r="89" spans="11:25" x14ac:dyDescent="0.2">
      <c r="K89" t="s">
        <v>3631</v>
      </c>
      <c r="L89" t="s">
        <v>3632</v>
      </c>
      <c r="M89" t="s">
        <v>3633</v>
      </c>
    </row>
    <row r="90" spans="11:25" x14ac:dyDescent="0.2">
      <c r="K90" t="s">
        <v>3634</v>
      </c>
      <c r="L90" t="s">
        <v>3635</v>
      </c>
      <c r="M90" t="s">
        <v>3636</v>
      </c>
      <c r="N90" t="s">
        <v>3637</v>
      </c>
      <c r="O90" t="s">
        <v>3638</v>
      </c>
      <c r="P90" t="s">
        <v>3639</v>
      </c>
    </row>
    <row r="91" spans="11:25" x14ac:dyDescent="0.2">
      <c r="K91" t="s">
        <v>3640</v>
      </c>
      <c r="L91" t="s">
        <v>3641</v>
      </c>
    </row>
    <row r="92" spans="11:25" x14ac:dyDescent="0.2">
      <c r="K92" t="s">
        <v>3642</v>
      </c>
      <c r="L92" t="s">
        <v>3641</v>
      </c>
    </row>
    <row r="93" spans="11:25" x14ac:dyDescent="0.2">
      <c r="K93" t="s">
        <v>3643</v>
      </c>
      <c r="L93" t="s">
        <v>3644</v>
      </c>
    </row>
    <row r="94" spans="11:25" x14ac:dyDescent="0.2">
      <c r="M94" t="s">
        <v>3645</v>
      </c>
      <c r="N94" t="s">
        <v>3646</v>
      </c>
      <c r="O94" t="s">
        <v>3647</v>
      </c>
    </row>
    <row r="95" spans="11:25" outlineLevel="1" x14ac:dyDescent="0.2">
      <c r="K95">
        <v>-1</v>
      </c>
      <c r="L95">
        <v>-2</v>
      </c>
      <c r="M95">
        <v>-3</v>
      </c>
      <c r="N95">
        <v>-4</v>
      </c>
      <c r="O95">
        <v>-5</v>
      </c>
      <c r="P95">
        <v>-6</v>
      </c>
      <c r="S95" s="46" t="s">
        <v>3631</v>
      </c>
      <c r="T95" s="46" t="s">
        <v>3646</v>
      </c>
      <c r="U95" s="46" t="s">
        <v>3648</v>
      </c>
      <c r="V95" s="46" t="s">
        <v>3647</v>
      </c>
      <c r="W95" s="46" t="s">
        <v>3649</v>
      </c>
      <c r="X95" s="46" t="s">
        <v>3650</v>
      </c>
      <c r="Y95" s="46" t="s">
        <v>3651</v>
      </c>
    </row>
    <row r="96" spans="11:25" outlineLevel="1" x14ac:dyDescent="0.2">
      <c r="K96" t="s">
        <v>3652</v>
      </c>
      <c r="L96" t="s">
        <v>3653</v>
      </c>
      <c r="S96" s="4" t="s">
        <v>3654</v>
      </c>
      <c r="T96" s="4" t="s">
        <v>3655</v>
      </c>
      <c r="U96" s="44">
        <v>18546</v>
      </c>
      <c r="V96" s="4" t="s">
        <v>3656</v>
      </c>
      <c r="W96" s="44">
        <v>17317</v>
      </c>
      <c r="X96" s="44">
        <v>1823</v>
      </c>
      <c r="Y96" s="4">
        <v>18.573611818644931</v>
      </c>
    </row>
    <row r="97" spans="11:25" outlineLevel="1" x14ac:dyDescent="0.2">
      <c r="K97" t="s">
        <v>3657</v>
      </c>
      <c r="L97" s="40">
        <v>28546</v>
      </c>
      <c r="M97" s="40">
        <v>4714</v>
      </c>
      <c r="N97" s="40">
        <v>9025</v>
      </c>
      <c r="O97" s="40">
        <v>13875</v>
      </c>
      <c r="P97">
        <v>932</v>
      </c>
      <c r="S97" s="17" t="s">
        <v>3654</v>
      </c>
      <c r="T97" s="17" t="s">
        <v>3658</v>
      </c>
      <c r="U97" s="45">
        <v>67947</v>
      </c>
      <c r="V97" s="17" t="s">
        <v>3659</v>
      </c>
      <c r="W97" s="45">
        <v>76119</v>
      </c>
      <c r="X97" s="45">
        <v>10011</v>
      </c>
      <c r="Y97" s="17">
        <v>22.738319667476777</v>
      </c>
    </row>
    <row r="98" spans="11:25" outlineLevel="1" x14ac:dyDescent="0.2">
      <c r="K98" t="s">
        <v>3654</v>
      </c>
      <c r="L98" s="40">
        <v>158142</v>
      </c>
      <c r="M98" s="40">
        <v>44027</v>
      </c>
      <c r="N98" s="40">
        <v>39273</v>
      </c>
      <c r="O98" s="40">
        <v>70777</v>
      </c>
      <c r="P98" s="40">
        <v>4065</v>
      </c>
      <c r="S98" s="17" t="s">
        <v>2944</v>
      </c>
      <c r="T98" s="17" t="s">
        <v>3660</v>
      </c>
      <c r="U98" s="45">
        <v>4533</v>
      </c>
      <c r="V98" s="17" t="s">
        <v>3661</v>
      </c>
      <c r="W98" s="45">
        <v>6215</v>
      </c>
      <c r="X98" s="17">
        <v>552</v>
      </c>
      <c r="Y98" s="17">
        <v>25.85480093676815</v>
      </c>
    </row>
    <row r="99" spans="11:25" outlineLevel="1" x14ac:dyDescent="0.2">
      <c r="K99" t="s">
        <v>3219</v>
      </c>
      <c r="L99" s="40">
        <v>17302</v>
      </c>
      <c r="M99" s="40">
        <v>2538</v>
      </c>
      <c r="N99" s="40">
        <v>4731</v>
      </c>
      <c r="O99" s="40">
        <v>9318</v>
      </c>
      <c r="P99">
        <v>715</v>
      </c>
      <c r="S99" s="17" t="s">
        <v>3662</v>
      </c>
      <c r="T99" s="17" t="s">
        <v>3663</v>
      </c>
      <c r="U99" s="45">
        <v>13531</v>
      </c>
      <c r="V99" s="17" t="s">
        <v>3664</v>
      </c>
      <c r="W99" s="45">
        <v>16696</v>
      </c>
      <c r="X99" s="45">
        <v>1367</v>
      </c>
      <c r="Y99" s="17">
        <v>26.51794374393792</v>
      </c>
    </row>
    <row r="100" spans="11:25" outlineLevel="1" x14ac:dyDescent="0.2">
      <c r="K100" t="s">
        <v>2944</v>
      </c>
      <c r="L100" s="40">
        <v>11581</v>
      </c>
      <c r="M100" s="40">
        <v>2135</v>
      </c>
      <c r="N100" s="40">
        <v>3267</v>
      </c>
      <c r="O100" s="40">
        <v>5898</v>
      </c>
      <c r="P100">
        <v>281</v>
      </c>
      <c r="S100" s="17" t="s">
        <v>3256</v>
      </c>
      <c r="T100" s="17" t="s">
        <v>3665</v>
      </c>
      <c r="U100" s="45">
        <v>9367</v>
      </c>
      <c r="V100" s="17" t="s">
        <v>3666</v>
      </c>
      <c r="W100" s="45">
        <v>10982</v>
      </c>
      <c r="X100" s="45">
        <v>2232</v>
      </c>
      <c r="Y100" s="17">
        <v>27.299412915851274</v>
      </c>
    </row>
    <row r="101" spans="11:25" outlineLevel="1" x14ac:dyDescent="0.2">
      <c r="K101" t="s">
        <v>3667</v>
      </c>
      <c r="S101" s="17" t="s">
        <v>3668</v>
      </c>
      <c r="T101" s="17" t="s">
        <v>3669</v>
      </c>
      <c r="U101" s="45">
        <v>8680</v>
      </c>
      <c r="V101" s="17" t="s">
        <v>3670</v>
      </c>
      <c r="W101" s="45">
        <v>14655</v>
      </c>
      <c r="X101" s="17">
        <v>938</v>
      </c>
      <c r="Y101" s="17">
        <v>27.539635936582503</v>
      </c>
    </row>
    <row r="102" spans="11:25" outlineLevel="1" x14ac:dyDescent="0.2">
      <c r="K102" t="s">
        <v>13</v>
      </c>
      <c r="L102" s="40">
        <v>13993</v>
      </c>
      <c r="M102" s="40">
        <v>1838</v>
      </c>
      <c r="N102" s="40">
        <v>5197</v>
      </c>
      <c r="O102" s="40">
        <v>6178</v>
      </c>
      <c r="P102">
        <v>780</v>
      </c>
      <c r="S102" s="4" t="s">
        <v>3338</v>
      </c>
      <c r="T102" s="4" t="s">
        <v>3671</v>
      </c>
      <c r="U102" s="44">
        <v>10140</v>
      </c>
      <c r="V102" s="4" t="s">
        <v>3672</v>
      </c>
      <c r="W102" s="44">
        <v>13921</v>
      </c>
      <c r="X102" s="44">
        <v>1010</v>
      </c>
      <c r="Y102" s="4">
        <v>29.056386651323361</v>
      </c>
    </row>
    <row r="103" spans="11:25" outlineLevel="1" x14ac:dyDescent="0.2">
      <c r="K103" t="s">
        <v>3673</v>
      </c>
      <c r="L103" s="40">
        <v>31341</v>
      </c>
      <c r="M103" s="40">
        <v>3032</v>
      </c>
      <c r="N103" s="40">
        <v>11883</v>
      </c>
      <c r="O103" s="40">
        <v>14500</v>
      </c>
      <c r="P103" s="40">
        <v>1926</v>
      </c>
      <c r="S103" s="17" t="s">
        <v>1655</v>
      </c>
      <c r="T103" s="17" t="s">
        <v>3674</v>
      </c>
      <c r="U103" s="45">
        <v>8376</v>
      </c>
      <c r="V103" s="17" t="s">
        <v>3675</v>
      </c>
      <c r="W103" s="45">
        <v>11869</v>
      </c>
      <c r="X103" s="17">
        <v>870</v>
      </c>
      <c r="Y103" s="17">
        <v>29.411764705882355</v>
      </c>
    </row>
    <row r="104" spans="11:25" outlineLevel="1" x14ac:dyDescent="0.2">
      <c r="K104" t="s">
        <v>292</v>
      </c>
      <c r="L104" s="40">
        <v>40968</v>
      </c>
      <c r="M104" s="40">
        <v>5979</v>
      </c>
      <c r="N104" s="40">
        <v>10796</v>
      </c>
      <c r="O104" s="40">
        <v>22910</v>
      </c>
      <c r="P104" s="40">
        <v>1283</v>
      </c>
      <c r="S104" s="4" t="s">
        <v>2944</v>
      </c>
      <c r="T104" s="4" t="s">
        <v>3676</v>
      </c>
      <c r="U104" s="44">
        <v>6658</v>
      </c>
      <c r="V104" s="4" t="s">
        <v>3677</v>
      </c>
      <c r="W104" s="44">
        <v>11251</v>
      </c>
      <c r="X104" s="4">
        <v>750</v>
      </c>
      <c r="Y104" s="4">
        <v>30.229746070133011</v>
      </c>
    </row>
    <row r="105" spans="11:25" outlineLevel="1" x14ac:dyDescent="0.2">
      <c r="K105" t="s">
        <v>3657</v>
      </c>
      <c r="L105" s="40">
        <v>119684</v>
      </c>
      <c r="M105" s="40">
        <v>24163</v>
      </c>
      <c r="N105" s="40">
        <v>38911</v>
      </c>
      <c r="O105" s="40">
        <v>49737</v>
      </c>
      <c r="P105" s="40">
        <v>6873</v>
      </c>
      <c r="S105" s="4" t="s">
        <v>3678</v>
      </c>
      <c r="T105" s="4" t="s">
        <v>3679</v>
      </c>
      <c r="U105" s="44">
        <v>9660</v>
      </c>
      <c r="V105" s="4" t="s">
        <v>3680</v>
      </c>
      <c r="W105" s="44">
        <v>13082</v>
      </c>
      <c r="X105" s="44">
        <v>1211</v>
      </c>
      <c r="Y105" s="4">
        <v>30.689305625950329</v>
      </c>
    </row>
    <row r="106" spans="11:25" outlineLevel="1" x14ac:dyDescent="0.2">
      <c r="K106" t="s">
        <v>842</v>
      </c>
      <c r="L106" s="40">
        <v>50023</v>
      </c>
      <c r="M106" s="40">
        <v>7834</v>
      </c>
      <c r="N106" s="40">
        <v>13137</v>
      </c>
      <c r="O106" s="40">
        <v>24999</v>
      </c>
      <c r="P106" s="40">
        <v>4053</v>
      </c>
      <c r="S106" s="17" t="s">
        <v>2194</v>
      </c>
      <c r="T106" s="17" t="s">
        <v>3681</v>
      </c>
      <c r="U106" s="45">
        <v>11987</v>
      </c>
      <c r="V106" s="17" t="s">
        <v>3682</v>
      </c>
      <c r="W106" s="45">
        <v>14312</v>
      </c>
      <c r="X106" s="45">
        <v>1449</v>
      </c>
      <c r="Y106" s="17">
        <v>31.041131105398456</v>
      </c>
    </row>
    <row r="107" spans="11:25" outlineLevel="1" x14ac:dyDescent="0.2">
      <c r="K107" t="s">
        <v>3654</v>
      </c>
      <c r="L107" s="40">
        <v>38155</v>
      </c>
      <c r="M107" s="40">
        <v>9815</v>
      </c>
      <c r="N107" s="40">
        <v>11665</v>
      </c>
      <c r="O107" s="40">
        <v>16206</v>
      </c>
      <c r="P107">
        <v>469</v>
      </c>
      <c r="S107" s="17" t="s">
        <v>3683</v>
      </c>
      <c r="T107" s="17" t="s">
        <v>3684</v>
      </c>
      <c r="U107" s="45">
        <v>10548</v>
      </c>
      <c r="V107" s="17" t="s">
        <v>3661</v>
      </c>
      <c r="W107" s="45">
        <v>10620</v>
      </c>
      <c r="X107" s="17">
        <v>512</v>
      </c>
      <c r="Y107" s="17">
        <v>31.295843520782395</v>
      </c>
    </row>
    <row r="108" spans="11:25" outlineLevel="1" x14ac:dyDescent="0.2">
      <c r="K108" t="s">
        <v>3685</v>
      </c>
      <c r="L108" s="40">
        <v>59734</v>
      </c>
      <c r="M108" s="40">
        <v>11153</v>
      </c>
      <c r="N108" s="40">
        <v>12713</v>
      </c>
      <c r="O108" s="40">
        <v>32496</v>
      </c>
      <c r="P108" s="40">
        <v>3372</v>
      </c>
      <c r="S108" s="17" t="s">
        <v>3686</v>
      </c>
      <c r="T108" s="17" t="s">
        <v>3687</v>
      </c>
      <c r="U108" s="45">
        <v>6944</v>
      </c>
      <c r="V108" s="17" t="s">
        <v>3688</v>
      </c>
      <c r="W108" s="45">
        <v>11672</v>
      </c>
      <c r="X108" s="45">
        <v>1299</v>
      </c>
      <c r="Y108" s="17">
        <v>31.407156673114116</v>
      </c>
    </row>
    <row r="109" spans="11:25" outlineLevel="1" x14ac:dyDescent="0.2">
      <c r="K109" t="s">
        <v>1481</v>
      </c>
      <c r="L109" s="40">
        <v>36758</v>
      </c>
      <c r="M109" s="40">
        <v>8500</v>
      </c>
      <c r="N109" s="40">
        <v>7180</v>
      </c>
      <c r="O109" s="40">
        <v>20589</v>
      </c>
      <c r="P109">
        <v>489</v>
      </c>
      <c r="S109" s="4" t="s">
        <v>3657</v>
      </c>
      <c r="T109" s="4" t="s">
        <v>3689</v>
      </c>
      <c r="U109" s="44">
        <v>11627</v>
      </c>
      <c r="V109" s="4" t="s">
        <v>3690</v>
      </c>
      <c r="W109" s="44">
        <v>14504</v>
      </c>
      <c r="X109" s="44">
        <v>1483</v>
      </c>
      <c r="Y109" s="4">
        <v>31.459482392872296</v>
      </c>
    </row>
    <row r="110" spans="11:25" outlineLevel="1" x14ac:dyDescent="0.2">
      <c r="K110" t="s">
        <v>1655</v>
      </c>
      <c r="L110" s="40">
        <v>22126</v>
      </c>
      <c r="M110" s="40">
        <v>2958</v>
      </c>
      <c r="N110" s="40">
        <v>6731</v>
      </c>
      <c r="O110" s="40">
        <v>11426</v>
      </c>
      <c r="P110" s="40">
        <v>1011</v>
      </c>
      <c r="S110" s="17" t="s">
        <v>3691</v>
      </c>
      <c r="T110" s="17" t="s">
        <v>3692</v>
      </c>
      <c r="U110" s="45">
        <v>21828</v>
      </c>
      <c r="V110" s="17" t="s">
        <v>3693</v>
      </c>
      <c r="W110" s="45">
        <v>33127</v>
      </c>
      <c r="X110" s="45">
        <v>2298</v>
      </c>
      <c r="Y110" s="17">
        <v>31.496710526315791</v>
      </c>
    </row>
    <row r="111" spans="11:25" outlineLevel="1" x14ac:dyDescent="0.2">
      <c r="K111" t="s">
        <v>3338</v>
      </c>
      <c r="L111" s="40">
        <v>26162</v>
      </c>
      <c r="M111" s="40">
        <v>3476</v>
      </c>
      <c r="N111" s="40">
        <v>8158</v>
      </c>
      <c r="O111" s="40">
        <v>13437</v>
      </c>
      <c r="P111" s="40">
        <v>1091</v>
      </c>
      <c r="S111" s="4" t="s">
        <v>3151</v>
      </c>
      <c r="T111" s="4" t="s">
        <v>3694</v>
      </c>
      <c r="U111" s="44">
        <v>15065</v>
      </c>
      <c r="V111" s="4" t="s">
        <v>3695</v>
      </c>
      <c r="W111" s="44">
        <v>17209</v>
      </c>
      <c r="X111" s="44">
        <v>2676</v>
      </c>
      <c r="Y111" s="4">
        <v>31.526861451460885</v>
      </c>
    </row>
    <row r="112" spans="11:25" outlineLevel="1" x14ac:dyDescent="0.2">
      <c r="K112" t="s">
        <v>3696</v>
      </c>
      <c r="L112" s="40">
        <v>20482</v>
      </c>
      <c r="M112" s="40">
        <v>4884</v>
      </c>
      <c r="N112" s="40">
        <v>5683</v>
      </c>
      <c r="O112" s="40">
        <v>8946</v>
      </c>
      <c r="P112">
        <v>969</v>
      </c>
      <c r="S112" s="4" t="s">
        <v>3697</v>
      </c>
      <c r="T112" s="4" t="s">
        <v>3698</v>
      </c>
      <c r="U112" s="44">
        <v>10486</v>
      </c>
      <c r="V112" s="4" t="s">
        <v>3699</v>
      </c>
      <c r="W112" s="44">
        <v>5974</v>
      </c>
      <c r="X112" s="4">
        <v>204</v>
      </c>
      <c r="Y112" s="4">
        <v>31.578947368421051</v>
      </c>
    </row>
    <row r="113" spans="11:25" outlineLevel="1" x14ac:dyDescent="0.2">
      <c r="K113" t="s">
        <v>727</v>
      </c>
      <c r="L113" s="40">
        <v>21574</v>
      </c>
      <c r="M113" s="40">
        <v>2995</v>
      </c>
      <c r="N113" s="40">
        <v>9344</v>
      </c>
      <c r="O113" s="40">
        <v>8064</v>
      </c>
      <c r="P113" s="40">
        <v>1171</v>
      </c>
      <c r="S113" s="4" t="s">
        <v>3700</v>
      </c>
      <c r="T113" s="4" t="s">
        <v>3701</v>
      </c>
      <c r="U113" s="44">
        <v>453425</v>
      </c>
      <c r="V113" s="4" t="s">
        <v>3702</v>
      </c>
      <c r="W113" s="44">
        <v>565165</v>
      </c>
      <c r="X113" s="44">
        <v>67748</v>
      </c>
      <c r="Y113" s="4">
        <v>31.831380324572201</v>
      </c>
    </row>
    <row r="114" spans="11:25" outlineLevel="1" x14ac:dyDescent="0.2">
      <c r="K114" t="s">
        <v>3219</v>
      </c>
      <c r="L114" s="40">
        <v>42816</v>
      </c>
      <c r="M114" s="40">
        <v>4758</v>
      </c>
      <c r="N114" s="40">
        <v>13183</v>
      </c>
      <c r="O114" s="40">
        <v>22725</v>
      </c>
      <c r="P114" s="40">
        <v>2150</v>
      </c>
      <c r="S114" s="17" t="s">
        <v>13</v>
      </c>
      <c r="T114" s="17" t="s">
        <v>3703</v>
      </c>
      <c r="U114" s="45">
        <v>6007</v>
      </c>
      <c r="V114" s="17" t="s">
        <v>3704</v>
      </c>
      <c r="W114" s="45">
        <v>6615</v>
      </c>
      <c r="X114" s="17">
        <v>591</v>
      </c>
      <c r="Y114" s="17">
        <v>32.154515778019586</v>
      </c>
    </row>
    <row r="115" spans="11:25" outlineLevel="1" x14ac:dyDescent="0.2">
      <c r="K115" t="s">
        <v>3697</v>
      </c>
      <c r="L115" s="40">
        <v>16975</v>
      </c>
      <c r="M115">
        <v>646</v>
      </c>
      <c r="N115" s="40">
        <v>10170</v>
      </c>
      <c r="O115" s="40">
        <v>5848</v>
      </c>
      <c r="P115">
        <v>311</v>
      </c>
      <c r="S115" s="4" t="s">
        <v>3657</v>
      </c>
      <c r="T115" s="4" t="s">
        <v>3705</v>
      </c>
      <c r="U115" s="44">
        <v>52688</v>
      </c>
      <c r="V115" s="4" t="s">
        <v>3706</v>
      </c>
      <c r="W115" s="44">
        <v>52350</v>
      </c>
      <c r="X115" s="44">
        <v>7773</v>
      </c>
      <c r="Y115" s="4">
        <v>32.169018747672062</v>
      </c>
    </row>
    <row r="116" spans="11:25" outlineLevel="1" x14ac:dyDescent="0.2">
      <c r="K116" t="s">
        <v>2194</v>
      </c>
      <c r="L116" s="40">
        <v>28803</v>
      </c>
      <c r="M116" s="40">
        <v>4668</v>
      </c>
      <c r="N116" s="40">
        <v>9395</v>
      </c>
      <c r="O116" s="40">
        <v>13685</v>
      </c>
      <c r="P116" s="40">
        <v>1055</v>
      </c>
      <c r="S116" s="4" t="s">
        <v>3673</v>
      </c>
      <c r="T116" s="4" t="s">
        <v>3707</v>
      </c>
      <c r="U116" s="44">
        <v>13406</v>
      </c>
      <c r="V116" s="4" t="s">
        <v>3708</v>
      </c>
      <c r="W116" s="44">
        <v>15010</v>
      </c>
      <c r="X116" s="4">
        <v>999</v>
      </c>
      <c r="Y116" s="4">
        <v>32.94854881266491</v>
      </c>
    </row>
    <row r="117" spans="11:25" outlineLevel="1" x14ac:dyDescent="0.2">
      <c r="K117" t="s">
        <v>2240</v>
      </c>
      <c r="L117" s="40">
        <v>57670</v>
      </c>
      <c r="M117" s="40">
        <v>12505</v>
      </c>
      <c r="N117" s="40">
        <v>14672</v>
      </c>
      <c r="O117" s="40">
        <v>27260</v>
      </c>
      <c r="P117" s="40">
        <v>3233</v>
      </c>
      <c r="S117" s="17" t="s">
        <v>292</v>
      </c>
      <c r="T117" s="17" t="s">
        <v>3709</v>
      </c>
      <c r="U117" s="45">
        <v>13902</v>
      </c>
      <c r="V117" s="17" t="s">
        <v>3710</v>
      </c>
      <c r="W117" s="45">
        <v>23668</v>
      </c>
      <c r="X117" s="45">
        <v>2115</v>
      </c>
      <c r="Y117" s="17">
        <v>35.373808329152034</v>
      </c>
    </row>
    <row r="118" spans="11:25" outlineLevel="1" x14ac:dyDescent="0.2">
      <c r="K118" t="s">
        <v>3668</v>
      </c>
      <c r="L118" s="40">
        <v>25027</v>
      </c>
      <c r="M118" s="40">
        <v>3406</v>
      </c>
      <c r="N118" s="40">
        <v>6784</v>
      </c>
      <c r="O118" s="40">
        <v>14083</v>
      </c>
      <c r="P118">
        <v>754</v>
      </c>
      <c r="S118" s="4" t="s">
        <v>1481</v>
      </c>
      <c r="T118" s="4" t="s">
        <v>3711</v>
      </c>
      <c r="U118" s="44">
        <v>11599</v>
      </c>
      <c r="V118" s="4" t="s">
        <v>3712</v>
      </c>
      <c r="W118" s="44">
        <v>21627</v>
      </c>
      <c r="X118" s="44">
        <v>3043</v>
      </c>
      <c r="Y118" s="4">
        <v>35.799999999999997</v>
      </c>
    </row>
    <row r="119" spans="11:25" outlineLevel="1" x14ac:dyDescent="0.2">
      <c r="K119" t="s">
        <v>2504</v>
      </c>
      <c r="L119" s="40">
        <v>25873</v>
      </c>
      <c r="M119" s="40">
        <v>4062</v>
      </c>
      <c r="N119" s="40">
        <v>6878</v>
      </c>
      <c r="O119" s="40">
        <v>13042</v>
      </c>
      <c r="P119" s="40">
        <v>1891</v>
      </c>
      <c r="S119" s="4" t="s">
        <v>2678</v>
      </c>
      <c r="T119" s="4" t="s">
        <v>3713</v>
      </c>
      <c r="U119" s="44">
        <v>14507</v>
      </c>
      <c r="V119" s="4" t="s">
        <v>3714</v>
      </c>
      <c r="W119" s="44">
        <v>15853</v>
      </c>
      <c r="X119" s="44">
        <v>1881</v>
      </c>
      <c r="Y119" s="4">
        <v>36.595330739299605</v>
      </c>
    </row>
    <row r="120" spans="11:25" outlineLevel="1" x14ac:dyDescent="0.2">
      <c r="K120" t="s">
        <v>3686</v>
      </c>
      <c r="L120" s="40">
        <v>20891</v>
      </c>
      <c r="M120" s="40">
        <v>4136</v>
      </c>
      <c r="N120" s="40">
        <v>5199</v>
      </c>
      <c r="O120" s="40">
        <v>10580</v>
      </c>
      <c r="P120">
        <v>976</v>
      </c>
      <c r="S120" s="17" t="s">
        <v>3715</v>
      </c>
      <c r="T120" s="17" t="s">
        <v>3716</v>
      </c>
      <c r="U120" s="45">
        <v>13676</v>
      </c>
      <c r="V120" s="17" t="s">
        <v>3717</v>
      </c>
      <c r="W120" s="45">
        <v>10857</v>
      </c>
      <c r="X120" s="45">
        <v>1371</v>
      </c>
      <c r="Y120" s="17">
        <v>38.18941504178273</v>
      </c>
    </row>
    <row r="121" spans="11:25" outlineLevel="1" x14ac:dyDescent="0.2">
      <c r="K121" t="s">
        <v>2678</v>
      </c>
      <c r="L121" s="40">
        <v>33929</v>
      </c>
      <c r="M121" s="40">
        <v>5140</v>
      </c>
      <c r="N121" s="40">
        <v>11747</v>
      </c>
      <c r="O121" s="40">
        <v>15354</v>
      </c>
      <c r="P121" s="40">
        <v>1688</v>
      </c>
      <c r="S121" s="17" t="s">
        <v>3696</v>
      </c>
      <c r="T121" s="17" t="s">
        <v>3718</v>
      </c>
      <c r="U121" s="45">
        <v>7937</v>
      </c>
      <c r="V121" s="17" t="s">
        <v>3719</v>
      </c>
      <c r="W121" s="45">
        <v>9540</v>
      </c>
      <c r="X121" s="45">
        <v>2036</v>
      </c>
      <c r="Y121" s="17">
        <v>41.68714168714169</v>
      </c>
    </row>
    <row r="122" spans="11:25" outlineLevel="1" x14ac:dyDescent="0.2">
      <c r="K122" t="s">
        <v>3715</v>
      </c>
      <c r="L122" s="40">
        <v>27283</v>
      </c>
      <c r="M122" s="40">
        <v>3590</v>
      </c>
      <c r="N122" s="40">
        <v>12026</v>
      </c>
      <c r="O122" s="40">
        <v>10288</v>
      </c>
      <c r="P122" s="40">
        <v>1379</v>
      </c>
      <c r="S122" s="4" t="s">
        <v>2240</v>
      </c>
      <c r="T122" s="4" t="s">
        <v>3720</v>
      </c>
      <c r="U122" s="44">
        <v>20695</v>
      </c>
      <c r="V122" s="4" t="s">
        <v>3721</v>
      </c>
      <c r="W122" s="44">
        <v>28418</v>
      </c>
      <c r="X122" s="44">
        <v>5324</v>
      </c>
      <c r="Y122" s="4">
        <v>42.574970011995198</v>
      </c>
    </row>
    <row r="123" spans="11:25" outlineLevel="1" x14ac:dyDescent="0.2">
      <c r="K123" t="s">
        <v>3678</v>
      </c>
      <c r="L123" s="40">
        <v>25497</v>
      </c>
      <c r="M123" s="40">
        <v>3946</v>
      </c>
      <c r="N123" s="40">
        <v>7530</v>
      </c>
      <c r="O123" s="40">
        <v>12477</v>
      </c>
      <c r="P123" s="40">
        <v>1544</v>
      </c>
      <c r="S123" s="4" t="s">
        <v>727</v>
      </c>
      <c r="T123" s="4" t="s">
        <v>3722</v>
      </c>
      <c r="U123" s="44">
        <v>10626</v>
      </c>
      <c r="V123" s="4" t="s">
        <v>3723</v>
      </c>
      <c r="W123" s="44">
        <v>8497</v>
      </c>
      <c r="X123" s="44">
        <v>1280</v>
      </c>
      <c r="Y123" s="4">
        <v>42.737896494156928</v>
      </c>
    </row>
    <row r="124" spans="11:25" outlineLevel="1" x14ac:dyDescent="0.2">
      <c r="K124" t="s">
        <v>3662</v>
      </c>
      <c r="L124" s="40">
        <v>33124</v>
      </c>
      <c r="M124" s="40">
        <v>5155</v>
      </c>
      <c r="N124" s="40">
        <v>10499</v>
      </c>
      <c r="O124" s="40">
        <v>15940</v>
      </c>
      <c r="P124" s="40">
        <v>1530</v>
      </c>
      <c r="S124" s="17" t="s">
        <v>3685</v>
      </c>
      <c r="T124" s="17" t="s">
        <v>3724</v>
      </c>
      <c r="U124" s="45">
        <v>17788</v>
      </c>
      <c r="V124" s="17" t="s">
        <v>3725</v>
      </c>
      <c r="W124" s="45">
        <v>33653</v>
      </c>
      <c r="X124" s="45">
        <v>4921</v>
      </c>
      <c r="Y124" s="17">
        <v>44.122657580919935</v>
      </c>
    </row>
    <row r="125" spans="11:25" outlineLevel="1" x14ac:dyDescent="0.2">
      <c r="K125" t="s">
        <v>2944</v>
      </c>
      <c r="L125" s="40">
        <v>19284</v>
      </c>
      <c r="M125" s="40">
        <v>2481</v>
      </c>
      <c r="N125" s="40">
        <v>5198</v>
      </c>
      <c r="O125" s="40">
        <v>10980</v>
      </c>
      <c r="P125">
        <v>625</v>
      </c>
      <c r="S125" s="4" t="s">
        <v>2504</v>
      </c>
      <c r="T125" s="4" t="s">
        <v>3726</v>
      </c>
      <c r="U125" s="44">
        <v>8427</v>
      </c>
      <c r="V125" s="4" t="s">
        <v>3690</v>
      </c>
      <c r="W125" s="44">
        <v>13671</v>
      </c>
      <c r="X125" s="44">
        <v>1884</v>
      </c>
      <c r="Y125" s="4">
        <v>46.381093057607089</v>
      </c>
    </row>
    <row r="126" spans="11:25" outlineLevel="1" x14ac:dyDescent="0.2">
      <c r="K126" t="s">
        <v>3683</v>
      </c>
      <c r="L126" s="40">
        <v>22395</v>
      </c>
      <c r="M126" s="40">
        <v>1636</v>
      </c>
      <c r="N126" s="40">
        <v>9741</v>
      </c>
      <c r="O126" s="40">
        <v>10303</v>
      </c>
      <c r="P126">
        <v>715</v>
      </c>
      <c r="S126" s="17" t="s">
        <v>842</v>
      </c>
      <c r="T126" s="17" t="s">
        <v>3727</v>
      </c>
      <c r="U126" s="45">
        <v>16244</v>
      </c>
      <c r="V126" s="17" t="s">
        <v>3728</v>
      </c>
      <c r="W126" s="45">
        <v>25881</v>
      </c>
      <c r="X126" s="45">
        <v>3845</v>
      </c>
      <c r="Y126" s="17">
        <v>49.080929282614242</v>
      </c>
    </row>
    <row r="127" spans="11:25" outlineLevel="1" x14ac:dyDescent="0.2">
      <c r="K127" t="s">
        <v>3151</v>
      </c>
      <c r="L127" s="40">
        <v>36977</v>
      </c>
      <c r="M127" s="40">
        <v>8488</v>
      </c>
      <c r="N127" s="40">
        <v>10082</v>
      </c>
      <c r="O127" s="40">
        <v>16380</v>
      </c>
      <c r="P127" s="40">
        <v>2027</v>
      </c>
      <c r="S127" s="17" t="s">
        <v>3652</v>
      </c>
      <c r="T127" s="17" t="s">
        <v>3653</v>
      </c>
      <c r="U127" s="17"/>
      <c r="V127" s="17"/>
      <c r="W127" s="17"/>
      <c r="X127" s="17"/>
      <c r="Y127" s="17" t="s">
        <v>3617</v>
      </c>
    </row>
    <row r="128" spans="11:25" outlineLevel="1" x14ac:dyDescent="0.2">
      <c r="K128" t="s">
        <v>3256</v>
      </c>
      <c r="L128" s="40">
        <v>23510</v>
      </c>
      <c r="M128" s="40">
        <v>8176</v>
      </c>
      <c r="N128" s="40">
        <v>4741</v>
      </c>
      <c r="O128" s="40">
        <v>9664</v>
      </c>
      <c r="P128">
        <v>929</v>
      </c>
      <c r="S128" s="4" t="s">
        <v>3219</v>
      </c>
      <c r="T128" s="4" t="s">
        <v>3729</v>
      </c>
      <c r="U128" s="4" t="s">
        <v>3652</v>
      </c>
      <c r="V128" s="4" t="s">
        <v>3219</v>
      </c>
      <c r="W128" s="4"/>
      <c r="X128" s="4"/>
      <c r="Y128" s="4"/>
    </row>
    <row r="129" spans="11:25" outlineLevel="1" x14ac:dyDescent="0.2">
      <c r="K129" t="s">
        <v>3700</v>
      </c>
      <c r="L129" s="40">
        <v>1136625</v>
      </c>
      <c r="M129" s="40">
        <v>212834</v>
      </c>
      <c r="N129" s="40">
        <v>335539</v>
      </c>
      <c r="O129" s="40">
        <v>537965</v>
      </c>
      <c r="P129" s="40">
        <v>50287</v>
      </c>
      <c r="S129" s="4" t="s">
        <v>3667</v>
      </c>
      <c r="T129" s="4"/>
      <c r="U129" s="4"/>
      <c r="V129" s="4"/>
      <c r="W129" s="4"/>
      <c r="X129" s="4"/>
      <c r="Y129" s="4"/>
    </row>
    <row r="130" spans="11:25" x14ac:dyDescent="0.2">
      <c r="T130" s="40">
        <v>117886</v>
      </c>
      <c r="V130" s="40">
        <v>27200</v>
      </c>
    </row>
    <row r="132" spans="11:25" x14ac:dyDescent="0.2">
      <c r="T132" s="40">
        <f>T130+V130+X129</f>
        <v>145086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595FB-6148-4427-BBBC-03339D1B101C}">
  <dimension ref="A1:CD324"/>
  <sheetViews>
    <sheetView topLeftCell="BW1" workbookViewId="0">
      <selection sqref="A1:CG358"/>
    </sheetView>
  </sheetViews>
  <sheetFormatPr defaultColWidth="9.14453125" defaultRowHeight="15" x14ac:dyDescent="0.2"/>
  <cols>
    <col min="1" max="1" width="18.16015625"/>
    <col min="2" max="2" width="17.75390625" bestFit="1" customWidth="1"/>
    <col min="3" max="3" width="17.75390625" customWidth="1"/>
    <col min="4" max="6" width="18.16015625"/>
    <col min="7" max="7" width="13.71875" customWidth="1"/>
    <col min="8" max="8" width="15.6015625" customWidth="1"/>
    <col min="9" max="9" width="16.27734375" customWidth="1"/>
    <col min="10" max="10" width="11.8359375" customWidth="1"/>
    <col min="13" max="13" width="14.390625" customWidth="1"/>
    <col min="14" max="14" width="15.46875" customWidth="1"/>
    <col min="17" max="17" width="16.41015625" customWidth="1"/>
    <col min="18" max="18" width="18.0234375" customWidth="1"/>
    <col min="21" max="21" width="13.1796875" customWidth="1"/>
    <col min="23" max="23" width="11.703125" customWidth="1"/>
    <col min="24" max="24" width="17.484375" customWidth="1"/>
    <col min="25" max="25" width="11.703125" customWidth="1"/>
    <col min="26" max="26" width="18.96484375" customWidth="1"/>
    <col min="29" max="29" width="13.1796875" customWidth="1"/>
    <col min="33" max="33" width="12.375" customWidth="1"/>
    <col min="34" max="34" width="15.87109375" customWidth="1"/>
    <col min="42" max="42" width="16.140625" customWidth="1"/>
    <col min="49" max="49" width="12.10546875" customWidth="1"/>
    <col min="50" max="50" width="15.33203125" customWidth="1"/>
    <col min="51" max="51" width="13.31640625" customWidth="1"/>
    <col min="58" max="58" width="12.5078125" customWidth="1"/>
    <col min="59" max="59" width="9.28125" customWidth="1"/>
    <col min="62" max="62" width="9.68359375" customWidth="1"/>
    <col min="63" max="63" width="10.76171875" customWidth="1"/>
    <col min="66" max="66" width="13.44921875" customWidth="1"/>
    <col min="67" max="67" width="13.98828125" customWidth="1"/>
    <col min="79" max="79" width="10.0859375" customWidth="1"/>
    <col min="81" max="81" width="25.9609375" customWidth="1"/>
    <col min="82" max="82" width="9.81640625" customWidth="1"/>
    <col min="83" max="83" width="9.4140625" customWidth="1"/>
  </cols>
  <sheetData>
    <row r="1" spans="1:82" s="31" customFormat="1" x14ac:dyDescent="0.2">
      <c r="A1" s="31" t="s">
        <v>3730</v>
      </c>
      <c r="B1" s="31" t="s">
        <v>13</v>
      </c>
      <c r="F1" s="31" t="s">
        <v>3731</v>
      </c>
      <c r="J1" s="31" t="s">
        <v>292</v>
      </c>
      <c r="N1" s="31" t="s">
        <v>3583</v>
      </c>
      <c r="R1" s="31" t="s">
        <v>3685</v>
      </c>
      <c r="V1" s="31" t="s">
        <v>1655</v>
      </c>
      <c r="Z1" s="31" t="s">
        <v>3338</v>
      </c>
      <c r="AD1" s="31" t="s">
        <v>727</v>
      </c>
      <c r="AH1" s="31" t="s">
        <v>3219</v>
      </c>
      <c r="AL1" s="31" t="s">
        <v>3697</v>
      </c>
      <c r="AP1" s="31" t="s">
        <v>2194</v>
      </c>
      <c r="AT1" s="31" t="s">
        <v>2240</v>
      </c>
      <c r="AX1" s="31" t="s">
        <v>2504</v>
      </c>
      <c r="BB1" s="31" t="s">
        <v>3686</v>
      </c>
      <c r="BF1" s="31" t="s">
        <v>3715</v>
      </c>
      <c r="BJ1" s="31" t="s">
        <v>2789</v>
      </c>
      <c r="BN1" s="31" t="s">
        <v>2944</v>
      </c>
      <c r="BR1" s="31" t="s">
        <v>3151</v>
      </c>
      <c r="BV1" s="31" t="s">
        <v>3256</v>
      </c>
      <c r="BZ1" s="31" t="s">
        <v>3732</v>
      </c>
      <c r="CD1" s="31" t="s">
        <v>3654</v>
      </c>
    </row>
    <row r="2" spans="1:82" x14ac:dyDescent="0.2">
      <c r="A2" t="s">
        <v>28</v>
      </c>
      <c r="B2" t="s">
        <v>3733</v>
      </c>
      <c r="E2" t="s">
        <v>254</v>
      </c>
      <c r="F2" t="s">
        <v>259</v>
      </c>
      <c r="I2" t="s">
        <v>315</v>
      </c>
      <c r="J2" t="s">
        <v>3734</v>
      </c>
      <c r="M2" t="s">
        <v>445</v>
      </c>
      <c r="N2" t="s">
        <v>593</v>
      </c>
      <c r="Q2" t="s">
        <v>1303</v>
      </c>
      <c r="R2" t="s">
        <v>1299</v>
      </c>
      <c r="U2" t="s">
        <v>1627</v>
      </c>
      <c r="V2" t="s">
        <v>3735</v>
      </c>
      <c r="Y2" t="s">
        <v>1706</v>
      </c>
      <c r="Z2" t="s">
        <v>3336</v>
      </c>
      <c r="AC2" t="s">
        <v>1898</v>
      </c>
      <c r="AD2" t="s">
        <v>1908</v>
      </c>
      <c r="AG2" t="s">
        <v>2101</v>
      </c>
      <c r="AH2" t="s">
        <v>3515</v>
      </c>
      <c r="AK2" t="s">
        <v>2143</v>
      </c>
      <c r="AL2" t="s">
        <v>2149</v>
      </c>
      <c r="AO2" t="s">
        <v>2192</v>
      </c>
      <c r="AP2" t="s">
        <v>3736</v>
      </c>
      <c r="AS2" t="s">
        <v>457</v>
      </c>
      <c r="AT2" t="s">
        <v>2797</v>
      </c>
      <c r="AW2" t="s">
        <v>2467</v>
      </c>
      <c r="AX2" t="s">
        <v>3737</v>
      </c>
      <c r="BA2" t="s">
        <v>2532</v>
      </c>
      <c r="BB2" s="37" t="s">
        <v>2572</v>
      </c>
      <c r="BE2" t="s">
        <v>2709</v>
      </c>
      <c r="BF2" t="s">
        <v>2723</v>
      </c>
      <c r="BI2" t="s">
        <v>2794</v>
      </c>
      <c r="BJ2" t="s">
        <v>3738</v>
      </c>
      <c r="BM2" t="s">
        <v>1977</v>
      </c>
      <c r="BN2" t="s">
        <v>3345</v>
      </c>
      <c r="BQ2" t="s">
        <v>3157</v>
      </c>
      <c r="BR2" t="s">
        <v>3333</v>
      </c>
      <c r="BU2" t="s">
        <v>3258</v>
      </c>
      <c r="BV2" t="s">
        <v>3298</v>
      </c>
      <c r="BW2" t="s">
        <v>3326</v>
      </c>
      <c r="BY2" t="s">
        <v>519</v>
      </c>
      <c r="BZ2" t="s">
        <v>773</v>
      </c>
      <c r="CC2" t="s">
        <v>1000</v>
      </c>
      <c r="CD2" t="s">
        <v>22</v>
      </c>
    </row>
    <row r="3" spans="1:82" x14ac:dyDescent="0.2">
      <c r="A3" t="s">
        <v>13</v>
      </c>
      <c r="B3" t="s">
        <v>3739</v>
      </c>
      <c r="E3" t="s">
        <v>255</v>
      </c>
      <c r="F3" t="s">
        <v>259</v>
      </c>
      <c r="I3" t="s">
        <v>340</v>
      </c>
      <c r="J3" t="s">
        <v>3734</v>
      </c>
      <c r="M3" t="s">
        <v>462</v>
      </c>
      <c r="N3" t="s">
        <v>593</v>
      </c>
      <c r="Q3" t="s">
        <v>1304</v>
      </c>
      <c r="R3" t="s">
        <v>1299</v>
      </c>
      <c r="U3" t="s">
        <v>1629</v>
      </c>
      <c r="V3" t="s">
        <v>3735</v>
      </c>
      <c r="Y3" t="s">
        <v>1715</v>
      </c>
      <c r="Z3" t="s">
        <v>3336</v>
      </c>
      <c r="AC3" t="s">
        <v>1903</v>
      </c>
      <c r="AD3" t="s">
        <v>1908</v>
      </c>
      <c r="AG3" t="s">
        <v>2102</v>
      </c>
      <c r="AH3" t="s">
        <v>3515</v>
      </c>
      <c r="AK3" t="s">
        <v>2144</v>
      </c>
      <c r="AL3" t="s">
        <v>2149</v>
      </c>
      <c r="AO3" t="s">
        <v>2195</v>
      </c>
      <c r="AP3" t="s">
        <v>3736</v>
      </c>
      <c r="AS3" t="s">
        <v>2250</v>
      </c>
      <c r="AT3" t="s">
        <v>2797</v>
      </c>
      <c r="AW3" t="s">
        <v>2470</v>
      </c>
      <c r="AX3" t="s">
        <v>3737</v>
      </c>
      <c r="BA3" t="s">
        <v>2533</v>
      </c>
      <c r="BB3" s="37" t="s">
        <v>2572</v>
      </c>
      <c r="BE3" t="s">
        <v>2711</v>
      </c>
      <c r="BF3" t="s">
        <v>2723</v>
      </c>
      <c r="BI3" t="s">
        <v>2800</v>
      </c>
      <c r="BJ3" t="s">
        <v>3738</v>
      </c>
      <c r="BM3" t="s">
        <v>260</v>
      </c>
      <c r="BN3" t="s">
        <v>3345</v>
      </c>
      <c r="BQ3" t="s">
        <v>3162</v>
      </c>
      <c r="BR3" t="s">
        <v>3333</v>
      </c>
      <c r="BU3" t="s">
        <v>3259</v>
      </c>
      <c r="BV3" t="s">
        <v>3298</v>
      </c>
      <c r="BY3" t="s">
        <v>520</v>
      </c>
      <c r="BZ3" t="s">
        <v>773</v>
      </c>
      <c r="CC3" t="s">
        <v>1001</v>
      </c>
      <c r="CD3" t="s">
        <v>22</v>
      </c>
    </row>
    <row r="4" spans="1:82" x14ac:dyDescent="0.2">
      <c r="A4" t="s">
        <v>98</v>
      </c>
      <c r="B4" t="s">
        <v>3740</v>
      </c>
      <c r="E4" t="s">
        <v>256</v>
      </c>
      <c r="F4" t="s">
        <v>259</v>
      </c>
      <c r="I4" t="s">
        <v>347</v>
      </c>
      <c r="J4" t="s">
        <v>3734</v>
      </c>
      <c r="M4" t="s">
        <v>470</v>
      </c>
      <c r="N4" t="s">
        <v>593</v>
      </c>
      <c r="Q4" t="s">
        <v>1305</v>
      </c>
      <c r="R4" t="s">
        <v>1299</v>
      </c>
      <c r="U4" t="s">
        <v>1630</v>
      </c>
      <c r="V4" t="s">
        <v>3735</v>
      </c>
      <c r="Y4" t="s">
        <v>1717</v>
      </c>
      <c r="Z4" t="s">
        <v>3336</v>
      </c>
      <c r="AC4" t="s">
        <v>1908</v>
      </c>
      <c r="AD4" t="s">
        <v>1908</v>
      </c>
      <c r="AG4" t="s">
        <v>2107</v>
      </c>
      <c r="AH4" t="s">
        <v>3515</v>
      </c>
      <c r="AK4" t="s">
        <v>2145</v>
      </c>
      <c r="AL4" t="s">
        <v>2149</v>
      </c>
      <c r="AO4" t="s">
        <v>2199</v>
      </c>
      <c r="AP4" t="s">
        <v>3736</v>
      </c>
      <c r="AS4" t="s">
        <v>2251</v>
      </c>
      <c r="AT4" t="s">
        <v>2797</v>
      </c>
      <c r="AW4" t="s">
        <v>2472</v>
      </c>
      <c r="AX4" t="s">
        <v>3737</v>
      </c>
      <c r="BA4" t="s">
        <v>2539</v>
      </c>
      <c r="BB4" s="37" t="s">
        <v>2572</v>
      </c>
      <c r="BE4" t="s">
        <v>2712</v>
      </c>
      <c r="BF4" t="s">
        <v>2723</v>
      </c>
      <c r="BI4" t="s">
        <v>2812</v>
      </c>
      <c r="BJ4" t="s">
        <v>3738</v>
      </c>
      <c r="BM4" t="s">
        <v>555</v>
      </c>
      <c r="BN4" t="s">
        <v>3345</v>
      </c>
      <c r="BQ4" t="s">
        <v>3166</v>
      </c>
      <c r="BR4" t="s">
        <v>3333</v>
      </c>
      <c r="BU4" t="s">
        <v>3260</v>
      </c>
      <c r="BV4" t="s">
        <v>3298</v>
      </c>
      <c r="BY4" t="s">
        <v>745</v>
      </c>
      <c r="BZ4" t="s">
        <v>773</v>
      </c>
      <c r="CC4" t="s">
        <v>1002</v>
      </c>
      <c r="CD4" t="s">
        <v>22</v>
      </c>
    </row>
    <row r="5" spans="1:82" x14ac:dyDescent="0.2">
      <c r="A5" t="s">
        <v>98</v>
      </c>
      <c r="B5" t="s">
        <v>3741</v>
      </c>
      <c r="E5" t="s">
        <v>257</v>
      </c>
      <c r="F5" t="s">
        <v>259</v>
      </c>
      <c r="I5" t="s">
        <v>348</v>
      </c>
      <c r="J5" t="s">
        <v>3734</v>
      </c>
      <c r="M5" t="s">
        <v>476</v>
      </c>
      <c r="N5" t="s">
        <v>593</v>
      </c>
      <c r="Q5" t="s">
        <v>1306</v>
      </c>
      <c r="R5" t="s">
        <v>1299</v>
      </c>
      <c r="U5" t="s">
        <v>1631</v>
      </c>
      <c r="V5" t="s">
        <v>3735</v>
      </c>
      <c r="Y5" t="s">
        <v>1719</v>
      </c>
      <c r="Z5" t="s">
        <v>3336</v>
      </c>
      <c r="AC5" t="s">
        <v>1909</v>
      </c>
      <c r="AD5" t="s">
        <v>1908</v>
      </c>
      <c r="AG5" t="s">
        <v>2115</v>
      </c>
      <c r="AH5" t="s">
        <v>3515</v>
      </c>
      <c r="AK5" t="s">
        <v>2149</v>
      </c>
      <c r="AL5" t="s">
        <v>2149</v>
      </c>
      <c r="AO5" t="s">
        <v>1845</v>
      </c>
      <c r="AP5" t="s">
        <v>3736</v>
      </c>
      <c r="AS5" t="s">
        <v>2252</v>
      </c>
      <c r="AT5" t="s">
        <v>2797</v>
      </c>
      <c r="AW5" t="s">
        <v>2474</v>
      </c>
      <c r="AX5" t="s">
        <v>3737</v>
      </c>
      <c r="BA5" t="s">
        <v>2540</v>
      </c>
      <c r="BB5" s="37" t="s">
        <v>2572</v>
      </c>
      <c r="BE5" t="s">
        <v>2713</v>
      </c>
      <c r="BF5" t="s">
        <v>2723</v>
      </c>
      <c r="BI5" t="s">
        <v>2824</v>
      </c>
      <c r="BJ5" t="s">
        <v>3738</v>
      </c>
      <c r="BM5" t="s">
        <v>556</v>
      </c>
      <c r="BN5" t="s">
        <v>3345</v>
      </c>
      <c r="BQ5" t="s">
        <v>3175</v>
      </c>
      <c r="BR5" t="s">
        <v>3333</v>
      </c>
      <c r="BU5" t="s">
        <v>1306</v>
      </c>
      <c r="BV5" t="s">
        <v>3298</v>
      </c>
      <c r="BY5" t="s">
        <v>756</v>
      </c>
      <c r="BZ5" t="s">
        <v>773</v>
      </c>
      <c r="CC5" t="s">
        <v>1040</v>
      </c>
      <c r="CD5" t="s">
        <v>22</v>
      </c>
    </row>
    <row r="6" spans="1:82" x14ac:dyDescent="0.2">
      <c r="A6" t="s">
        <v>28</v>
      </c>
      <c r="B6" t="s">
        <v>3742</v>
      </c>
      <c r="E6" t="s">
        <v>3743</v>
      </c>
      <c r="F6" t="s">
        <v>259</v>
      </c>
      <c r="I6" t="s">
        <v>349</v>
      </c>
      <c r="J6" t="s">
        <v>3734</v>
      </c>
      <c r="M6" t="s">
        <v>483</v>
      </c>
      <c r="N6" t="s">
        <v>593</v>
      </c>
      <c r="Q6" t="s">
        <v>3744</v>
      </c>
      <c r="R6" t="s">
        <v>1299</v>
      </c>
      <c r="U6" t="s">
        <v>1632</v>
      </c>
      <c r="V6" t="s">
        <v>3735</v>
      </c>
      <c r="Y6" t="s">
        <v>1720</v>
      </c>
      <c r="Z6" t="s">
        <v>3336</v>
      </c>
      <c r="AC6" t="s">
        <v>1915</v>
      </c>
      <c r="AD6" t="s">
        <v>1908</v>
      </c>
      <c r="AG6" t="s">
        <v>2116</v>
      </c>
      <c r="AH6" t="s">
        <v>3515</v>
      </c>
      <c r="AK6" t="s">
        <v>2150</v>
      </c>
      <c r="AL6" t="s">
        <v>2149</v>
      </c>
      <c r="AO6" t="s">
        <v>2201</v>
      </c>
      <c r="AP6" t="s">
        <v>3736</v>
      </c>
      <c r="AS6" t="s">
        <v>2253</v>
      </c>
      <c r="AT6" t="s">
        <v>2797</v>
      </c>
      <c r="AW6" t="s">
        <v>2476</v>
      </c>
      <c r="AX6" t="s">
        <v>3737</v>
      </c>
      <c r="BA6" t="s">
        <v>2542</v>
      </c>
      <c r="BB6" s="37" t="s">
        <v>2572</v>
      </c>
      <c r="BE6" t="s">
        <v>293</v>
      </c>
      <c r="BF6" t="s">
        <v>2723</v>
      </c>
      <c r="BI6" t="s">
        <v>306</v>
      </c>
      <c r="BJ6" t="s">
        <v>3738</v>
      </c>
      <c r="BM6" t="s">
        <v>3015</v>
      </c>
      <c r="BN6" t="s">
        <v>3345</v>
      </c>
      <c r="BQ6" t="s">
        <v>3182</v>
      </c>
      <c r="BR6" t="s">
        <v>3333</v>
      </c>
      <c r="BU6" t="s">
        <v>3261</v>
      </c>
      <c r="BV6" t="s">
        <v>3298</v>
      </c>
      <c r="BY6" t="s">
        <v>757</v>
      </c>
      <c r="BZ6" t="s">
        <v>773</v>
      </c>
      <c r="CC6" t="s">
        <v>1047</v>
      </c>
      <c r="CD6" t="s">
        <v>22</v>
      </c>
    </row>
    <row r="7" spans="1:82" x14ac:dyDescent="0.2">
      <c r="A7" t="s">
        <v>28</v>
      </c>
      <c r="B7" t="s">
        <v>3745</v>
      </c>
      <c r="E7" t="s">
        <v>3746</v>
      </c>
      <c r="F7" t="s">
        <v>259</v>
      </c>
      <c r="I7" t="s">
        <v>350</v>
      </c>
      <c r="J7" t="s">
        <v>3734</v>
      </c>
      <c r="M7" t="s">
        <v>484</v>
      </c>
      <c r="N7" t="s">
        <v>593</v>
      </c>
      <c r="Q7" t="s">
        <v>1307</v>
      </c>
      <c r="R7" t="s">
        <v>1299</v>
      </c>
      <c r="U7" t="s">
        <v>1633</v>
      </c>
      <c r="V7" t="s">
        <v>3735</v>
      </c>
      <c r="Y7" t="s">
        <v>1721</v>
      </c>
      <c r="Z7" t="s">
        <v>3336</v>
      </c>
      <c r="AC7" t="s">
        <v>1916</v>
      </c>
      <c r="AD7" t="s">
        <v>1908</v>
      </c>
      <c r="AG7" t="s">
        <v>2117</v>
      </c>
      <c r="AH7" t="s">
        <v>3515</v>
      </c>
      <c r="AK7" t="s">
        <v>2154</v>
      </c>
      <c r="AL7" t="s">
        <v>2149</v>
      </c>
      <c r="AO7" t="s">
        <v>2203</v>
      </c>
      <c r="AP7" t="s">
        <v>3736</v>
      </c>
      <c r="AS7" t="s">
        <v>2254</v>
      </c>
      <c r="AT7" t="s">
        <v>2797</v>
      </c>
      <c r="AW7" t="s">
        <v>2477</v>
      </c>
      <c r="AX7" t="s">
        <v>3737</v>
      </c>
      <c r="BA7" t="s">
        <v>2543</v>
      </c>
      <c r="BB7" s="37" t="s">
        <v>2572</v>
      </c>
      <c r="BE7" t="s">
        <v>2714</v>
      </c>
      <c r="BF7" t="s">
        <v>2723</v>
      </c>
      <c r="BI7" t="s">
        <v>2831</v>
      </c>
      <c r="BJ7" t="s">
        <v>3738</v>
      </c>
      <c r="BM7" t="s">
        <v>3016</v>
      </c>
      <c r="BN7" t="s">
        <v>3345</v>
      </c>
      <c r="BQ7" t="s">
        <v>3191</v>
      </c>
      <c r="BR7" t="s">
        <v>3333</v>
      </c>
      <c r="BU7" t="s">
        <v>3262</v>
      </c>
      <c r="BV7" t="s">
        <v>3298</v>
      </c>
      <c r="BY7" t="s">
        <v>799</v>
      </c>
      <c r="BZ7" t="s">
        <v>773</v>
      </c>
      <c r="CC7" t="s">
        <v>1048</v>
      </c>
      <c r="CD7" t="s">
        <v>22</v>
      </c>
    </row>
    <row r="8" spans="1:82" x14ac:dyDescent="0.2">
      <c r="A8" t="s">
        <v>28</v>
      </c>
      <c r="B8" t="s">
        <v>3747</v>
      </c>
      <c r="E8" t="s">
        <v>260</v>
      </c>
      <c r="F8" t="s">
        <v>259</v>
      </c>
      <c r="I8" t="s">
        <v>351</v>
      </c>
      <c r="J8" t="s">
        <v>3734</v>
      </c>
      <c r="M8" t="s">
        <v>485</v>
      </c>
      <c r="N8" t="s">
        <v>593</v>
      </c>
      <c r="Q8" t="s">
        <v>1308</v>
      </c>
      <c r="R8" t="s">
        <v>1299</v>
      </c>
      <c r="U8" t="s">
        <v>1638</v>
      </c>
      <c r="V8" t="s">
        <v>3735</v>
      </c>
      <c r="Y8" t="s">
        <v>1722</v>
      </c>
      <c r="Z8" t="s">
        <v>3336</v>
      </c>
      <c r="AC8" t="s">
        <v>1917</v>
      </c>
      <c r="AD8" t="s">
        <v>1908</v>
      </c>
      <c r="AG8" t="s">
        <v>2118</v>
      </c>
      <c r="AH8" t="s">
        <v>3515</v>
      </c>
      <c r="AK8" t="s">
        <v>2155</v>
      </c>
      <c r="AL8" t="s">
        <v>2149</v>
      </c>
      <c r="AO8" t="s">
        <v>1546</v>
      </c>
      <c r="AP8" t="s">
        <v>3736</v>
      </c>
      <c r="AS8" t="s">
        <v>2258</v>
      </c>
      <c r="AT8" t="s">
        <v>2797</v>
      </c>
      <c r="AW8" t="s">
        <v>2478</v>
      </c>
      <c r="AX8" t="s">
        <v>3737</v>
      </c>
      <c r="BA8" t="s">
        <v>2545</v>
      </c>
      <c r="BB8" s="37" t="s">
        <v>2572</v>
      </c>
      <c r="BE8" t="s">
        <v>2717</v>
      </c>
      <c r="BF8" t="s">
        <v>2723</v>
      </c>
      <c r="BI8" t="s">
        <v>2843</v>
      </c>
      <c r="BJ8" t="s">
        <v>3738</v>
      </c>
      <c r="BM8" t="s">
        <v>3017</v>
      </c>
      <c r="BN8" t="s">
        <v>3345</v>
      </c>
      <c r="BQ8" t="s">
        <v>3192</v>
      </c>
      <c r="BR8" t="s">
        <v>3333</v>
      </c>
      <c r="BU8" t="s">
        <v>3263</v>
      </c>
      <c r="BV8" t="s">
        <v>3298</v>
      </c>
      <c r="BY8" t="s">
        <v>800</v>
      </c>
      <c r="BZ8" t="s">
        <v>773</v>
      </c>
      <c r="CC8" t="s">
        <v>1049</v>
      </c>
      <c r="CD8" t="s">
        <v>22</v>
      </c>
    </row>
    <row r="9" spans="1:82" x14ac:dyDescent="0.2">
      <c r="A9" t="s">
        <v>28</v>
      </c>
      <c r="B9" t="s">
        <v>3748</v>
      </c>
      <c r="E9" t="s">
        <v>261</v>
      </c>
      <c r="F9" t="s">
        <v>259</v>
      </c>
      <c r="I9" t="s">
        <v>388</v>
      </c>
      <c r="J9" t="s">
        <v>3734</v>
      </c>
      <c r="M9" t="s">
        <v>37</v>
      </c>
      <c r="N9" t="s">
        <v>593</v>
      </c>
      <c r="Q9" t="s">
        <v>1309</v>
      </c>
      <c r="R9" t="s">
        <v>1299</v>
      </c>
      <c r="U9" t="s">
        <v>1640</v>
      </c>
      <c r="V9" t="s">
        <v>3735</v>
      </c>
      <c r="Y9" s="30" t="s">
        <v>1723</v>
      </c>
      <c r="Z9" t="s">
        <v>3336</v>
      </c>
      <c r="AC9" t="s">
        <v>1918</v>
      </c>
      <c r="AD9" t="s">
        <v>1908</v>
      </c>
      <c r="AG9" t="s">
        <v>2119</v>
      </c>
      <c r="AH9" t="s">
        <v>3515</v>
      </c>
      <c r="AK9" t="s">
        <v>2165</v>
      </c>
      <c r="AL9" t="s">
        <v>2149</v>
      </c>
      <c r="AO9" t="s">
        <v>2205</v>
      </c>
      <c r="AP9" t="s">
        <v>3736</v>
      </c>
      <c r="AS9" t="s">
        <v>2259</v>
      </c>
      <c r="AT9" t="s">
        <v>2797</v>
      </c>
      <c r="AW9" t="s">
        <v>2479</v>
      </c>
      <c r="AX9" t="s">
        <v>3737</v>
      </c>
      <c r="BA9" t="s">
        <v>2546</v>
      </c>
      <c r="BB9" s="37" t="s">
        <v>2572</v>
      </c>
      <c r="BE9" t="s">
        <v>1261</v>
      </c>
      <c r="BF9" t="s">
        <v>2723</v>
      </c>
      <c r="BI9" t="s">
        <v>2848</v>
      </c>
      <c r="BJ9" t="s">
        <v>3738</v>
      </c>
      <c r="BM9" t="s">
        <v>3018</v>
      </c>
      <c r="BN9" t="s">
        <v>3345</v>
      </c>
      <c r="BQ9" t="s">
        <v>3193</v>
      </c>
      <c r="BR9" t="s">
        <v>3333</v>
      </c>
      <c r="BU9" t="s">
        <v>1425</v>
      </c>
      <c r="BV9" t="s">
        <v>3298</v>
      </c>
      <c r="BY9" t="s">
        <v>801</v>
      </c>
      <c r="BZ9" t="s">
        <v>773</v>
      </c>
      <c r="CC9" t="s">
        <v>1050</v>
      </c>
      <c r="CD9" t="s">
        <v>22</v>
      </c>
    </row>
    <row r="10" spans="1:82" x14ac:dyDescent="0.2">
      <c r="A10" t="s">
        <v>13</v>
      </c>
      <c r="B10" t="s">
        <v>3749</v>
      </c>
      <c r="E10" t="s">
        <v>262</v>
      </c>
      <c r="F10" t="s">
        <v>259</v>
      </c>
      <c r="I10" t="s">
        <v>389</v>
      </c>
      <c r="J10" t="s">
        <v>3734</v>
      </c>
      <c r="M10" t="s">
        <v>494</v>
      </c>
      <c r="N10" t="s">
        <v>593</v>
      </c>
      <c r="Q10" t="s">
        <v>3750</v>
      </c>
      <c r="R10" t="s">
        <v>1299</v>
      </c>
      <c r="U10" t="s">
        <v>1641</v>
      </c>
      <c r="V10" t="s">
        <v>3735</v>
      </c>
      <c r="Y10" t="s">
        <v>1724</v>
      </c>
      <c r="Z10" t="s">
        <v>3336</v>
      </c>
      <c r="AC10" t="s">
        <v>1920</v>
      </c>
      <c r="AD10" t="s">
        <v>1908</v>
      </c>
      <c r="AG10" t="s">
        <v>2126</v>
      </c>
      <c r="AH10" t="s">
        <v>3515</v>
      </c>
      <c r="AK10" t="s">
        <v>2172</v>
      </c>
      <c r="AL10" t="s">
        <v>2149</v>
      </c>
      <c r="AO10" t="s">
        <v>2213</v>
      </c>
      <c r="AP10" t="s">
        <v>3736</v>
      </c>
      <c r="AS10" t="s">
        <v>2263</v>
      </c>
      <c r="AT10" t="s">
        <v>2797</v>
      </c>
      <c r="AW10" t="s">
        <v>2481</v>
      </c>
      <c r="AX10" t="s">
        <v>3737</v>
      </c>
      <c r="BA10" t="s">
        <v>2548</v>
      </c>
      <c r="BB10" s="37" t="s">
        <v>2572</v>
      </c>
      <c r="BE10" t="s">
        <v>2718</v>
      </c>
      <c r="BF10" t="s">
        <v>2723</v>
      </c>
      <c r="BI10" t="s">
        <v>2325</v>
      </c>
      <c r="BJ10" t="s">
        <v>3738</v>
      </c>
      <c r="BM10" t="s">
        <v>3019</v>
      </c>
      <c r="BN10" t="s">
        <v>3345</v>
      </c>
      <c r="BQ10" t="s">
        <v>3201</v>
      </c>
      <c r="BR10" t="s">
        <v>3333</v>
      </c>
      <c r="BU10" t="s">
        <v>471</v>
      </c>
      <c r="BV10" t="s">
        <v>3298</v>
      </c>
      <c r="BY10" t="s">
        <v>815</v>
      </c>
      <c r="BZ10" t="s">
        <v>773</v>
      </c>
      <c r="CC10" t="s">
        <v>1058</v>
      </c>
      <c r="CD10" t="s">
        <v>22</v>
      </c>
    </row>
    <row r="11" spans="1:82" x14ac:dyDescent="0.2">
      <c r="A11" t="s">
        <v>13</v>
      </c>
      <c r="B11" t="s">
        <v>3751</v>
      </c>
      <c r="E11" t="s">
        <v>263</v>
      </c>
      <c r="F11" t="s">
        <v>259</v>
      </c>
      <c r="I11" t="s">
        <v>436</v>
      </c>
      <c r="J11" t="s">
        <v>3734</v>
      </c>
      <c r="M11" t="s">
        <v>502</v>
      </c>
      <c r="N11" t="s">
        <v>593</v>
      </c>
      <c r="Q11" t="s">
        <v>575</v>
      </c>
      <c r="R11" t="s">
        <v>1299</v>
      </c>
      <c r="U11" t="s">
        <v>1643</v>
      </c>
      <c r="V11" t="s">
        <v>3735</v>
      </c>
      <c r="Y11" t="s">
        <v>1725</v>
      </c>
      <c r="Z11" t="s">
        <v>3336</v>
      </c>
      <c r="AC11" t="s">
        <v>1922</v>
      </c>
      <c r="AD11" t="s">
        <v>1908</v>
      </c>
      <c r="AG11" t="s">
        <v>2130</v>
      </c>
      <c r="AH11" t="s">
        <v>3515</v>
      </c>
      <c r="AK11" t="s">
        <v>1439</v>
      </c>
      <c r="AL11" t="s">
        <v>2149</v>
      </c>
      <c r="AO11" t="s">
        <v>2214</v>
      </c>
      <c r="AP11" t="s">
        <v>3736</v>
      </c>
      <c r="AS11" t="s">
        <v>2270</v>
      </c>
      <c r="AT11" t="s">
        <v>2797</v>
      </c>
      <c r="AW11" t="s">
        <v>2490</v>
      </c>
      <c r="AX11" t="s">
        <v>3737</v>
      </c>
      <c r="BA11" t="s">
        <v>2550</v>
      </c>
      <c r="BB11" s="37" t="s">
        <v>2572</v>
      </c>
      <c r="BE11" t="s">
        <v>2721</v>
      </c>
      <c r="BF11" t="s">
        <v>2723</v>
      </c>
      <c r="BI11" t="s">
        <v>2874</v>
      </c>
      <c r="BJ11" t="s">
        <v>3738</v>
      </c>
      <c r="BM11" t="s">
        <v>3020</v>
      </c>
      <c r="BN11" t="s">
        <v>3345</v>
      </c>
      <c r="BQ11" t="s">
        <v>3212</v>
      </c>
      <c r="BR11" t="s">
        <v>3333</v>
      </c>
      <c r="BU11" t="s">
        <v>3280</v>
      </c>
      <c r="BV11" t="s">
        <v>3298</v>
      </c>
      <c r="BY11" t="s">
        <v>816</v>
      </c>
      <c r="BZ11" t="s">
        <v>773</v>
      </c>
      <c r="CC11" t="s">
        <v>1059</v>
      </c>
      <c r="CD11" t="s">
        <v>22</v>
      </c>
    </row>
    <row r="12" spans="1:82" x14ac:dyDescent="0.2">
      <c r="A12" t="s">
        <v>13</v>
      </c>
      <c r="B12" t="s">
        <v>3752</v>
      </c>
      <c r="E12" t="s">
        <v>264</v>
      </c>
      <c r="F12" t="s">
        <v>259</v>
      </c>
      <c r="I12" s="30" t="s">
        <v>438</v>
      </c>
      <c r="J12" t="s">
        <v>3734</v>
      </c>
      <c r="M12" t="s">
        <v>523</v>
      </c>
      <c r="N12" t="s">
        <v>593</v>
      </c>
      <c r="Q12" t="s">
        <v>1310</v>
      </c>
      <c r="R12" t="s">
        <v>1299</v>
      </c>
      <c r="U12" t="s">
        <v>1649</v>
      </c>
      <c r="V12" t="s">
        <v>3735</v>
      </c>
      <c r="Y12" t="s">
        <v>1726</v>
      </c>
      <c r="Z12" t="s">
        <v>3336</v>
      </c>
      <c r="AC12" t="s">
        <v>1923</v>
      </c>
      <c r="AD12" t="s">
        <v>1908</v>
      </c>
      <c r="AG12" t="s">
        <v>2131</v>
      </c>
      <c r="AH12" t="s">
        <v>3515</v>
      </c>
      <c r="AK12" t="s">
        <v>2176</v>
      </c>
      <c r="AL12" t="s">
        <v>2149</v>
      </c>
      <c r="AO12" t="s">
        <v>2220</v>
      </c>
      <c r="AP12" t="s">
        <v>3736</v>
      </c>
      <c r="AS12" t="s">
        <v>2285</v>
      </c>
      <c r="AT12" t="s">
        <v>2797</v>
      </c>
      <c r="AW12" t="s">
        <v>2494</v>
      </c>
      <c r="AX12" t="s">
        <v>3737</v>
      </c>
      <c r="BA12" t="s">
        <v>2553</v>
      </c>
      <c r="BB12" s="37" t="s">
        <v>2572</v>
      </c>
      <c r="BE12" t="s">
        <v>3753</v>
      </c>
      <c r="BF12" t="s">
        <v>2723</v>
      </c>
      <c r="BI12" t="s">
        <v>2877</v>
      </c>
      <c r="BJ12" t="s">
        <v>3738</v>
      </c>
      <c r="BM12" t="s">
        <v>3021</v>
      </c>
      <c r="BN12" t="s">
        <v>3345</v>
      </c>
      <c r="BQ12" t="s">
        <v>387</v>
      </c>
      <c r="BR12" t="s">
        <v>3333</v>
      </c>
      <c r="BU12" t="s">
        <v>3285</v>
      </c>
      <c r="BV12" t="s">
        <v>3298</v>
      </c>
      <c r="BY12" t="s">
        <v>820</v>
      </c>
      <c r="BZ12" t="s">
        <v>773</v>
      </c>
      <c r="CC12" t="s">
        <v>1060</v>
      </c>
      <c r="CD12" t="s">
        <v>22</v>
      </c>
    </row>
    <row r="13" spans="1:82" x14ac:dyDescent="0.2">
      <c r="A13" t="s">
        <v>28</v>
      </c>
      <c r="B13" t="s">
        <v>3754</v>
      </c>
      <c r="E13" t="s">
        <v>265</v>
      </c>
      <c r="F13" t="s">
        <v>259</v>
      </c>
      <c r="I13" t="s">
        <v>290</v>
      </c>
      <c r="J13" t="s">
        <v>324</v>
      </c>
      <c r="M13" t="s">
        <v>525</v>
      </c>
      <c r="N13" t="s">
        <v>593</v>
      </c>
      <c r="Q13" t="s">
        <v>1311</v>
      </c>
      <c r="R13" t="s">
        <v>1299</v>
      </c>
      <c r="U13" t="s">
        <v>1650</v>
      </c>
      <c r="V13" t="s">
        <v>3735</v>
      </c>
      <c r="Y13" t="s">
        <v>1733</v>
      </c>
      <c r="Z13" t="s">
        <v>3336</v>
      </c>
      <c r="AC13" t="s">
        <v>1924</v>
      </c>
      <c r="AD13" t="s">
        <v>1908</v>
      </c>
      <c r="AG13" t="s">
        <v>2135</v>
      </c>
      <c r="AH13" t="s">
        <v>3515</v>
      </c>
      <c r="AK13" t="s">
        <v>2055</v>
      </c>
      <c r="AL13" t="s">
        <v>2149</v>
      </c>
      <c r="AO13" t="s">
        <v>2194</v>
      </c>
      <c r="AP13" t="s">
        <v>3736</v>
      </c>
      <c r="AS13" t="s">
        <v>2303</v>
      </c>
      <c r="AT13" t="s">
        <v>2797</v>
      </c>
      <c r="AW13" t="s">
        <v>2496</v>
      </c>
      <c r="AX13" t="s">
        <v>3737</v>
      </c>
      <c r="BA13" t="s">
        <v>2555</v>
      </c>
      <c r="BB13" s="37" t="s">
        <v>2572</v>
      </c>
      <c r="BE13" t="s">
        <v>2725</v>
      </c>
      <c r="BF13" t="s">
        <v>2723</v>
      </c>
      <c r="BI13" t="s">
        <v>2890</v>
      </c>
      <c r="BJ13" t="s">
        <v>3738</v>
      </c>
      <c r="BM13" t="s">
        <v>3022</v>
      </c>
      <c r="BN13" t="s">
        <v>3345</v>
      </c>
      <c r="BQ13" t="s">
        <v>3217</v>
      </c>
      <c r="BR13" t="s">
        <v>3333</v>
      </c>
      <c r="BU13" t="s">
        <v>3286</v>
      </c>
      <c r="BV13" t="s">
        <v>3298</v>
      </c>
      <c r="BY13" t="s">
        <v>821</v>
      </c>
      <c r="BZ13" t="s">
        <v>773</v>
      </c>
      <c r="CC13" t="s">
        <v>1061</v>
      </c>
      <c r="CD13" t="s">
        <v>22</v>
      </c>
    </row>
    <row r="14" spans="1:82" x14ac:dyDescent="0.2">
      <c r="A14" t="s">
        <v>98</v>
      </c>
      <c r="B14" t="s">
        <v>3755</v>
      </c>
      <c r="E14" t="s">
        <v>266</v>
      </c>
      <c r="F14" t="s">
        <v>259</v>
      </c>
      <c r="I14" t="s">
        <v>295</v>
      </c>
      <c r="J14" t="s">
        <v>324</v>
      </c>
      <c r="M14" t="s">
        <v>527</v>
      </c>
      <c r="N14" t="s">
        <v>593</v>
      </c>
      <c r="Q14" t="s">
        <v>1312</v>
      </c>
      <c r="R14" t="s">
        <v>1299</v>
      </c>
      <c r="U14" t="s">
        <v>558</v>
      </c>
      <c r="V14" t="s">
        <v>3735</v>
      </c>
      <c r="Y14" t="s">
        <v>1734</v>
      </c>
      <c r="Z14" t="s">
        <v>3336</v>
      </c>
      <c r="AC14" t="s">
        <v>3756</v>
      </c>
      <c r="AD14" t="s">
        <v>1908</v>
      </c>
      <c r="AG14" t="s">
        <v>2136</v>
      </c>
      <c r="AH14" t="s">
        <v>3515</v>
      </c>
      <c r="AK14" t="s">
        <v>1678</v>
      </c>
      <c r="AL14" t="s">
        <v>2149</v>
      </c>
      <c r="AO14" t="s">
        <v>2221</v>
      </c>
      <c r="AP14" t="s">
        <v>3736</v>
      </c>
      <c r="AS14" t="s">
        <v>2304</v>
      </c>
      <c r="AT14" t="s">
        <v>2797</v>
      </c>
      <c r="AW14" t="s">
        <v>2497</v>
      </c>
      <c r="AX14" t="s">
        <v>3737</v>
      </c>
      <c r="BA14" t="s">
        <v>2556</v>
      </c>
      <c r="BB14" s="37" t="s">
        <v>2572</v>
      </c>
      <c r="BE14" t="s">
        <v>2726</v>
      </c>
      <c r="BF14" t="s">
        <v>2723</v>
      </c>
      <c r="BI14" t="s">
        <v>2903</v>
      </c>
      <c r="BJ14" t="s">
        <v>3738</v>
      </c>
      <c r="BM14" t="s">
        <v>3023</v>
      </c>
      <c r="BN14" t="s">
        <v>3345</v>
      </c>
      <c r="BQ14" t="s">
        <v>743</v>
      </c>
      <c r="BR14" t="s">
        <v>3333</v>
      </c>
      <c r="BU14" t="s">
        <v>3289</v>
      </c>
      <c r="BV14" t="s">
        <v>3298</v>
      </c>
      <c r="BY14" t="s">
        <v>557</v>
      </c>
      <c r="BZ14" t="s">
        <v>521</v>
      </c>
      <c r="CC14" t="s">
        <v>1062</v>
      </c>
      <c r="CD14" t="s">
        <v>22</v>
      </c>
    </row>
    <row r="15" spans="1:82" x14ac:dyDescent="0.2">
      <c r="A15" t="s">
        <v>98</v>
      </c>
      <c r="B15" t="s">
        <v>3757</v>
      </c>
      <c r="E15" t="s">
        <v>267</v>
      </c>
      <c r="F15" t="s">
        <v>259</v>
      </c>
      <c r="I15" t="s">
        <v>298</v>
      </c>
      <c r="J15" t="s">
        <v>324</v>
      </c>
      <c r="M15" t="s">
        <v>542</v>
      </c>
      <c r="N15" t="s">
        <v>593</v>
      </c>
      <c r="Q15" t="s">
        <v>1313</v>
      </c>
      <c r="R15" t="s">
        <v>1299</v>
      </c>
      <c r="U15" t="s">
        <v>1665</v>
      </c>
      <c r="V15" t="s">
        <v>3735</v>
      </c>
      <c r="Y15" t="s">
        <v>1735</v>
      </c>
      <c r="Z15" t="s">
        <v>3336</v>
      </c>
      <c r="AC15" t="s">
        <v>1930</v>
      </c>
      <c r="AD15" t="s">
        <v>1908</v>
      </c>
      <c r="AG15" t="s">
        <v>2092</v>
      </c>
      <c r="AH15" t="s">
        <v>3517</v>
      </c>
      <c r="AK15" t="s">
        <v>2179</v>
      </c>
      <c r="AL15" t="s">
        <v>2149</v>
      </c>
      <c r="AO15" t="s">
        <v>2223</v>
      </c>
      <c r="AP15" t="s">
        <v>3736</v>
      </c>
      <c r="AS15" t="s">
        <v>2307</v>
      </c>
      <c r="AT15" t="s">
        <v>2797</v>
      </c>
      <c r="AW15" t="s">
        <v>2498</v>
      </c>
      <c r="AX15" t="s">
        <v>3737</v>
      </c>
      <c r="BA15" t="s">
        <v>1545</v>
      </c>
      <c r="BB15" s="37" t="s">
        <v>2572</v>
      </c>
      <c r="BE15" t="s">
        <v>2727</v>
      </c>
      <c r="BF15" t="s">
        <v>2723</v>
      </c>
      <c r="BI15" t="s">
        <v>1124</v>
      </c>
      <c r="BJ15" t="s">
        <v>3738</v>
      </c>
      <c r="BM15" t="s">
        <v>3024</v>
      </c>
      <c r="BN15" t="s">
        <v>3345</v>
      </c>
      <c r="BQ15" t="s">
        <v>3223</v>
      </c>
      <c r="BR15" t="s">
        <v>3333</v>
      </c>
      <c r="BU15" t="s">
        <v>364</v>
      </c>
      <c r="BV15" t="s">
        <v>3298</v>
      </c>
      <c r="BY15" t="s">
        <v>579</v>
      </c>
      <c r="BZ15" t="s">
        <v>521</v>
      </c>
      <c r="CC15" t="s">
        <v>1075</v>
      </c>
      <c r="CD15" t="s">
        <v>22</v>
      </c>
    </row>
    <row r="16" spans="1:82" x14ac:dyDescent="0.2">
      <c r="A16" t="s">
        <v>28</v>
      </c>
      <c r="B16" t="s">
        <v>3758</v>
      </c>
      <c r="E16" t="s">
        <v>3759</v>
      </c>
      <c r="F16" t="s">
        <v>259</v>
      </c>
      <c r="I16" t="s">
        <v>3760</v>
      </c>
      <c r="J16" t="s">
        <v>324</v>
      </c>
      <c r="M16" t="s">
        <v>584</v>
      </c>
      <c r="N16" t="s">
        <v>593</v>
      </c>
      <c r="Q16" t="s">
        <v>1322</v>
      </c>
      <c r="R16" t="s">
        <v>1299</v>
      </c>
      <c r="U16" t="s">
        <v>1668</v>
      </c>
      <c r="V16" t="s">
        <v>3735</v>
      </c>
      <c r="Y16" t="s">
        <v>1737</v>
      </c>
      <c r="Z16" t="s">
        <v>3336</v>
      </c>
      <c r="AC16" t="s">
        <v>1931</v>
      </c>
      <c r="AD16" t="s">
        <v>1908</v>
      </c>
      <c r="AG16" t="s">
        <v>2094</v>
      </c>
      <c r="AH16" t="s">
        <v>3517</v>
      </c>
      <c r="AK16" t="s">
        <v>2184</v>
      </c>
      <c r="AL16" t="s">
        <v>2149</v>
      </c>
      <c r="AO16" t="s">
        <v>2229</v>
      </c>
      <c r="AP16" t="s">
        <v>3736</v>
      </c>
      <c r="AS16" t="s">
        <v>598</v>
      </c>
      <c r="AT16" t="s">
        <v>2797</v>
      </c>
      <c r="AW16" t="s">
        <v>2503</v>
      </c>
      <c r="AX16" t="s">
        <v>3737</v>
      </c>
      <c r="BA16" t="s">
        <v>2558</v>
      </c>
      <c r="BB16" s="37" t="s">
        <v>2572</v>
      </c>
      <c r="BE16" t="s">
        <v>2730</v>
      </c>
      <c r="BF16" t="s">
        <v>2723</v>
      </c>
      <c r="BI16" t="s">
        <v>1801</v>
      </c>
      <c r="BJ16" t="s">
        <v>3738</v>
      </c>
      <c r="BM16" t="s">
        <v>3025</v>
      </c>
      <c r="BN16" t="s">
        <v>3345</v>
      </c>
      <c r="BQ16" t="s">
        <v>3227</v>
      </c>
      <c r="BR16" t="s">
        <v>3333</v>
      </c>
      <c r="BU16" t="s">
        <v>123</v>
      </c>
      <c r="BV16" t="s">
        <v>3298</v>
      </c>
      <c r="BY16" t="s">
        <v>622</v>
      </c>
      <c r="BZ16" t="s">
        <v>521</v>
      </c>
      <c r="CC16" t="s">
        <v>1076</v>
      </c>
      <c r="CD16" t="s">
        <v>22</v>
      </c>
    </row>
    <row r="17" spans="1:82" x14ac:dyDescent="0.2">
      <c r="A17" t="s">
        <v>28</v>
      </c>
      <c r="B17" t="s">
        <v>3761</v>
      </c>
      <c r="E17" t="s">
        <v>268</v>
      </c>
      <c r="F17" t="s">
        <v>259</v>
      </c>
      <c r="I17" t="s">
        <v>302</v>
      </c>
      <c r="J17" t="s">
        <v>324</v>
      </c>
      <c r="M17" t="s">
        <v>589</v>
      </c>
      <c r="N17" t="s">
        <v>593</v>
      </c>
      <c r="Q17" t="s">
        <v>1314</v>
      </c>
      <c r="R17" t="s">
        <v>1299</v>
      </c>
      <c r="U17" t="s">
        <v>1670</v>
      </c>
      <c r="V17" t="s">
        <v>3735</v>
      </c>
      <c r="Y17" t="s">
        <v>1736</v>
      </c>
      <c r="Z17" t="s">
        <v>3336</v>
      </c>
      <c r="AC17" t="s">
        <v>3762</v>
      </c>
      <c r="AD17" t="s">
        <v>1908</v>
      </c>
      <c r="AG17" t="s">
        <v>2095</v>
      </c>
      <c r="AH17" t="s">
        <v>3517</v>
      </c>
      <c r="AK17" t="s">
        <v>2186</v>
      </c>
      <c r="AL17" t="s">
        <v>2149</v>
      </c>
      <c r="AO17" s="1" t="s">
        <v>2230</v>
      </c>
      <c r="AP17" t="s">
        <v>3736</v>
      </c>
      <c r="AS17" t="s">
        <v>2313</v>
      </c>
      <c r="AT17" t="s">
        <v>2797</v>
      </c>
      <c r="AW17" t="s">
        <v>2509</v>
      </c>
      <c r="AX17" t="s">
        <v>3737</v>
      </c>
      <c r="BA17" t="s">
        <v>2559</v>
      </c>
      <c r="BB17" s="37" t="s">
        <v>2572</v>
      </c>
      <c r="BE17" t="s">
        <v>3763</v>
      </c>
      <c r="BF17" t="s">
        <v>2723</v>
      </c>
      <c r="BI17" t="s">
        <v>2935</v>
      </c>
      <c r="BJ17" t="s">
        <v>3738</v>
      </c>
      <c r="BM17" s="30" t="s">
        <v>3026</v>
      </c>
      <c r="BN17" t="s">
        <v>3345</v>
      </c>
      <c r="BQ17" t="s">
        <v>3233</v>
      </c>
      <c r="BR17" t="s">
        <v>3333</v>
      </c>
      <c r="BU17" t="s">
        <v>3302</v>
      </c>
      <c r="BV17" t="s">
        <v>3298</v>
      </c>
      <c r="BY17" t="s">
        <v>623</v>
      </c>
      <c r="BZ17" t="s">
        <v>521</v>
      </c>
      <c r="CC17" t="s">
        <v>1077</v>
      </c>
      <c r="CD17" t="s">
        <v>22</v>
      </c>
    </row>
    <row r="18" spans="1:82" x14ac:dyDescent="0.2">
      <c r="A18" t="s">
        <v>98</v>
      </c>
      <c r="B18" t="s">
        <v>3764</v>
      </c>
      <c r="E18" t="s">
        <v>269</v>
      </c>
      <c r="F18" t="s">
        <v>259</v>
      </c>
      <c r="I18" t="s">
        <v>303</v>
      </c>
      <c r="J18" t="s">
        <v>324</v>
      </c>
      <c r="M18" t="s">
        <v>592</v>
      </c>
      <c r="N18" t="s">
        <v>593</v>
      </c>
      <c r="Q18" t="s">
        <v>1315</v>
      </c>
      <c r="R18" t="s">
        <v>1299</v>
      </c>
      <c r="U18" t="s">
        <v>1671</v>
      </c>
      <c r="V18" t="s">
        <v>3735</v>
      </c>
      <c r="Y18" t="s">
        <v>1740</v>
      </c>
      <c r="Z18" t="s">
        <v>3336</v>
      </c>
      <c r="AC18" t="s">
        <v>1934</v>
      </c>
      <c r="AD18" t="s">
        <v>1908</v>
      </c>
      <c r="AG18" t="s">
        <v>2096</v>
      </c>
      <c r="AH18" t="s">
        <v>3517</v>
      </c>
      <c r="AK18" t="s">
        <v>2187</v>
      </c>
      <c r="AL18" t="s">
        <v>2149</v>
      </c>
      <c r="AO18" t="s">
        <v>878</v>
      </c>
      <c r="AP18" t="s">
        <v>3765</v>
      </c>
      <c r="AS18" t="s">
        <v>2326</v>
      </c>
      <c r="AT18" t="s">
        <v>2797</v>
      </c>
      <c r="AW18" t="s">
        <v>386</v>
      </c>
      <c r="AX18" t="s">
        <v>3737</v>
      </c>
      <c r="BA18" t="s">
        <v>2560</v>
      </c>
      <c r="BB18" s="37" t="s">
        <v>2572</v>
      </c>
      <c r="BE18" t="s">
        <v>2731</v>
      </c>
      <c r="BF18" t="s">
        <v>2723</v>
      </c>
      <c r="BI18" s="30" t="s">
        <v>2936</v>
      </c>
      <c r="BJ18" t="s">
        <v>3738</v>
      </c>
      <c r="BM18" t="s">
        <v>3027</v>
      </c>
      <c r="BN18" t="s">
        <v>3034</v>
      </c>
      <c r="BQ18" t="s">
        <v>3012</v>
      </c>
      <c r="BR18" t="s">
        <v>3333</v>
      </c>
      <c r="BU18" t="s">
        <v>3303</v>
      </c>
      <c r="BV18" t="s">
        <v>3298</v>
      </c>
      <c r="BY18" t="s">
        <v>624</v>
      </c>
      <c r="BZ18" t="s">
        <v>521</v>
      </c>
      <c r="CC18" s="30" t="s">
        <v>1078</v>
      </c>
      <c r="CD18" t="s">
        <v>22</v>
      </c>
    </row>
    <row r="19" spans="1:82" x14ac:dyDescent="0.2">
      <c r="A19" t="s">
        <v>28</v>
      </c>
      <c r="B19" t="s">
        <v>3766</v>
      </c>
      <c r="E19" t="s">
        <v>270</v>
      </c>
      <c r="F19" t="s">
        <v>259</v>
      </c>
      <c r="I19" t="s">
        <v>305</v>
      </c>
      <c r="J19" t="s">
        <v>324</v>
      </c>
      <c r="M19" t="s">
        <v>668</v>
      </c>
      <c r="N19" t="s">
        <v>593</v>
      </c>
      <c r="Q19" t="s">
        <v>1316</v>
      </c>
      <c r="R19" t="s">
        <v>1299</v>
      </c>
      <c r="U19" t="s">
        <v>1672</v>
      </c>
      <c r="V19" t="s">
        <v>3735</v>
      </c>
      <c r="Y19" t="s">
        <v>1741</v>
      </c>
      <c r="Z19" t="s">
        <v>3336</v>
      </c>
      <c r="AC19" t="s">
        <v>1936</v>
      </c>
      <c r="AD19" t="s">
        <v>1908</v>
      </c>
      <c r="AG19" t="s">
        <v>2100</v>
      </c>
      <c r="AH19" t="s">
        <v>3517</v>
      </c>
      <c r="AK19" t="s">
        <v>2190</v>
      </c>
      <c r="AL19" t="s">
        <v>2149</v>
      </c>
      <c r="AO19" t="s">
        <v>2222</v>
      </c>
      <c r="AP19" t="s">
        <v>3765</v>
      </c>
      <c r="AS19" t="s">
        <v>2327</v>
      </c>
      <c r="AT19" t="s">
        <v>2797</v>
      </c>
      <c r="AW19" t="s">
        <v>2513</v>
      </c>
      <c r="AX19" t="s">
        <v>3737</v>
      </c>
      <c r="BA19" t="s">
        <v>2563</v>
      </c>
      <c r="BB19" s="37" t="s">
        <v>2572</v>
      </c>
      <c r="BE19" t="s">
        <v>2732</v>
      </c>
      <c r="BF19" t="s">
        <v>2723</v>
      </c>
      <c r="BI19" t="s">
        <v>2792</v>
      </c>
      <c r="BJ19" t="s">
        <v>2798</v>
      </c>
      <c r="BM19" t="s">
        <v>1261</v>
      </c>
      <c r="BN19" t="s">
        <v>3034</v>
      </c>
      <c r="BQ19" t="s">
        <v>3241</v>
      </c>
      <c r="BR19" t="s">
        <v>3333</v>
      </c>
      <c r="BU19" s="30" t="s">
        <v>3312</v>
      </c>
      <c r="BV19" t="s">
        <v>3298</v>
      </c>
      <c r="BY19" t="s">
        <v>627</v>
      </c>
      <c r="BZ19" t="s">
        <v>521</v>
      </c>
      <c r="CC19" t="s">
        <v>1006</v>
      </c>
      <c r="CD19" t="s">
        <v>25</v>
      </c>
    </row>
    <row r="20" spans="1:82" x14ac:dyDescent="0.2">
      <c r="A20" t="s">
        <v>28</v>
      </c>
      <c r="B20" t="s">
        <v>3767</v>
      </c>
      <c r="E20" t="s">
        <v>3768</v>
      </c>
      <c r="F20" t="s">
        <v>259</v>
      </c>
      <c r="I20" t="s">
        <v>312</v>
      </c>
      <c r="J20" t="s">
        <v>324</v>
      </c>
      <c r="M20" t="s">
        <v>674</v>
      </c>
      <c r="N20" t="s">
        <v>593</v>
      </c>
      <c r="Q20" t="s">
        <v>1317</v>
      </c>
      <c r="R20" t="s">
        <v>1299</v>
      </c>
      <c r="U20" t="s">
        <v>1673</v>
      </c>
      <c r="V20" t="s">
        <v>3735</v>
      </c>
      <c r="Y20" t="s">
        <v>1742</v>
      </c>
      <c r="Z20" t="s">
        <v>3336</v>
      </c>
      <c r="AC20" t="s">
        <v>1937</v>
      </c>
      <c r="AD20" t="s">
        <v>1908</v>
      </c>
      <c r="AG20" t="s">
        <v>2103</v>
      </c>
      <c r="AH20" t="s">
        <v>3517</v>
      </c>
      <c r="AK20" t="s">
        <v>2139</v>
      </c>
      <c r="AL20" t="s">
        <v>2170</v>
      </c>
      <c r="AO20" t="s">
        <v>2228</v>
      </c>
      <c r="AP20" t="s">
        <v>3765</v>
      </c>
      <c r="AS20" t="s">
        <v>2328</v>
      </c>
      <c r="AT20" t="s">
        <v>2797</v>
      </c>
      <c r="AW20" t="s">
        <v>3769</v>
      </c>
      <c r="AX20" t="s">
        <v>3737</v>
      </c>
      <c r="BA20" t="s">
        <v>2567</v>
      </c>
      <c r="BB20" s="37" t="s">
        <v>2572</v>
      </c>
      <c r="BE20" t="s">
        <v>2733</v>
      </c>
      <c r="BF20" t="s">
        <v>2723</v>
      </c>
      <c r="BI20" t="s">
        <v>2796</v>
      </c>
      <c r="BJ20" t="s">
        <v>2798</v>
      </c>
      <c r="BM20" t="s">
        <v>3770</v>
      </c>
      <c r="BN20" t="s">
        <v>3034</v>
      </c>
      <c r="BQ20" s="30" t="s">
        <v>3244</v>
      </c>
      <c r="BR20" t="s">
        <v>3333</v>
      </c>
      <c r="BU20" t="s">
        <v>3254</v>
      </c>
      <c r="BV20" t="s">
        <v>3268</v>
      </c>
      <c r="BY20" t="s">
        <v>628</v>
      </c>
      <c r="BZ20" t="s">
        <v>521</v>
      </c>
      <c r="CC20" t="s">
        <v>1007</v>
      </c>
      <c r="CD20" t="s">
        <v>25</v>
      </c>
    </row>
    <row r="21" spans="1:82" x14ac:dyDescent="0.2">
      <c r="A21" t="s">
        <v>28</v>
      </c>
      <c r="B21" t="s">
        <v>3771</v>
      </c>
      <c r="E21" t="s">
        <v>273</v>
      </c>
      <c r="F21" t="s">
        <v>259</v>
      </c>
      <c r="I21" t="s">
        <v>551</v>
      </c>
      <c r="J21" t="s">
        <v>324</v>
      </c>
      <c r="M21" t="s">
        <v>675</v>
      </c>
      <c r="N21" t="s">
        <v>593</v>
      </c>
      <c r="Q21" t="s">
        <v>1318</v>
      </c>
      <c r="R21" t="s">
        <v>1299</v>
      </c>
      <c r="U21" t="s">
        <v>24</v>
      </c>
      <c r="V21" t="s">
        <v>3735</v>
      </c>
      <c r="Y21" t="s">
        <v>1743</v>
      </c>
      <c r="Z21" t="s">
        <v>3336</v>
      </c>
      <c r="AC21" t="s">
        <v>1945</v>
      </c>
      <c r="AD21" t="s">
        <v>1908</v>
      </c>
      <c r="AG21" t="s">
        <v>2104</v>
      </c>
      <c r="AH21" t="s">
        <v>3517</v>
      </c>
      <c r="AK21" t="s">
        <v>2142</v>
      </c>
      <c r="AL21" t="s">
        <v>2170</v>
      </c>
      <c r="AO21" s="30" t="s">
        <v>2231</v>
      </c>
      <c r="AP21" t="s">
        <v>3765</v>
      </c>
      <c r="AS21" t="s">
        <v>1567</v>
      </c>
      <c r="AT21" t="s">
        <v>2797</v>
      </c>
      <c r="AW21" t="s">
        <v>2519</v>
      </c>
      <c r="AX21" t="s">
        <v>3737</v>
      </c>
      <c r="BA21" t="s">
        <v>2568</v>
      </c>
      <c r="BB21" s="37" t="s">
        <v>2572</v>
      </c>
      <c r="BE21" t="s">
        <v>3772</v>
      </c>
      <c r="BF21" t="s">
        <v>2723</v>
      </c>
      <c r="BI21" t="s">
        <v>1991</v>
      </c>
      <c r="BJ21" t="s">
        <v>2798</v>
      </c>
      <c r="BM21" t="s">
        <v>3773</v>
      </c>
      <c r="BN21" t="s">
        <v>3034</v>
      </c>
      <c r="BQ21" t="s">
        <v>3152</v>
      </c>
      <c r="BR21" t="s">
        <v>3334</v>
      </c>
      <c r="BU21" t="s">
        <v>3264</v>
      </c>
      <c r="BV21" t="s">
        <v>3268</v>
      </c>
      <c r="BY21" t="s">
        <v>629</v>
      </c>
      <c r="BZ21" t="s">
        <v>521</v>
      </c>
      <c r="CC21" t="s">
        <v>1008</v>
      </c>
      <c r="CD21" t="s">
        <v>25</v>
      </c>
    </row>
    <row r="22" spans="1:82" x14ac:dyDescent="0.2">
      <c r="A22" t="s">
        <v>13</v>
      </c>
      <c r="B22" t="s">
        <v>3774</v>
      </c>
      <c r="E22" t="s">
        <v>274</v>
      </c>
      <c r="F22" t="s">
        <v>259</v>
      </c>
      <c r="I22" t="s">
        <v>317</v>
      </c>
      <c r="J22" t="s">
        <v>324</v>
      </c>
      <c r="M22" t="s">
        <v>696</v>
      </c>
      <c r="N22" t="s">
        <v>593</v>
      </c>
      <c r="Q22" t="s">
        <v>1319</v>
      </c>
      <c r="R22" t="s">
        <v>1299</v>
      </c>
      <c r="U22" t="s">
        <v>1674</v>
      </c>
      <c r="V22" t="s">
        <v>3735</v>
      </c>
      <c r="Y22" t="s">
        <v>1746</v>
      </c>
      <c r="Z22" t="s">
        <v>3336</v>
      </c>
      <c r="AC22" t="s">
        <v>3775</v>
      </c>
      <c r="AD22" t="s">
        <v>1908</v>
      </c>
      <c r="AG22" t="s">
        <v>2105</v>
      </c>
      <c r="AH22" t="s">
        <v>3517</v>
      </c>
      <c r="AK22" t="s">
        <v>2146</v>
      </c>
      <c r="AL22" t="s">
        <v>2170</v>
      </c>
      <c r="AO22" t="s">
        <v>2215</v>
      </c>
      <c r="AP22" t="s">
        <v>3776</v>
      </c>
      <c r="AS22" t="s">
        <v>2331</v>
      </c>
      <c r="AT22" t="s">
        <v>2797</v>
      </c>
      <c r="AW22" t="s">
        <v>2460</v>
      </c>
      <c r="AX22" t="s">
        <v>3777</v>
      </c>
      <c r="BA22" t="s">
        <v>2569</v>
      </c>
      <c r="BB22" s="37" t="s">
        <v>2572</v>
      </c>
      <c r="BE22" t="s">
        <v>2736</v>
      </c>
      <c r="BF22" t="s">
        <v>2723</v>
      </c>
      <c r="BI22" t="s">
        <v>2811</v>
      </c>
      <c r="BJ22" t="s">
        <v>2798</v>
      </c>
      <c r="BM22" t="s">
        <v>3030</v>
      </c>
      <c r="BN22" t="s">
        <v>3034</v>
      </c>
      <c r="BQ22" t="s">
        <v>3158</v>
      </c>
      <c r="BR22" t="s">
        <v>3334</v>
      </c>
      <c r="BU22" t="s">
        <v>3265</v>
      </c>
      <c r="BV22" t="s">
        <v>3268</v>
      </c>
      <c r="BY22" t="s">
        <v>659</v>
      </c>
      <c r="BZ22" t="s">
        <v>521</v>
      </c>
      <c r="CC22" t="s">
        <v>1009</v>
      </c>
      <c r="CD22" t="s">
        <v>25</v>
      </c>
    </row>
    <row r="23" spans="1:82" x14ac:dyDescent="0.2">
      <c r="A23" t="s">
        <v>98</v>
      </c>
      <c r="B23" t="s">
        <v>3778</v>
      </c>
      <c r="E23" t="s">
        <v>275</v>
      </c>
      <c r="F23" t="s">
        <v>259</v>
      </c>
      <c r="I23" t="s">
        <v>321</v>
      </c>
      <c r="J23" t="s">
        <v>324</v>
      </c>
      <c r="M23" t="s">
        <v>697</v>
      </c>
      <c r="N23" t="s">
        <v>593</v>
      </c>
      <c r="Q23" t="s">
        <v>1320</v>
      </c>
      <c r="R23" t="s">
        <v>1299</v>
      </c>
      <c r="U23" t="s">
        <v>1677</v>
      </c>
      <c r="V23" t="s">
        <v>3735</v>
      </c>
      <c r="Y23" t="s">
        <v>1752</v>
      </c>
      <c r="Z23" t="s">
        <v>3336</v>
      </c>
      <c r="AC23" t="s">
        <v>1951</v>
      </c>
      <c r="AD23" t="s">
        <v>1908</v>
      </c>
      <c r="AG23" t="s">
        <v>2106</v>
      </c>
      <c r="AH23" t="s">
        <v>3517</v>
      </c>
      <c r="AK23" t="s">
        <v>2147</v>
      </c>
      <c r="AL23" t="s">
        <v>2170</v>
      </c>
      <c r="AO23" t="s">
        <v>2226</v>
      </c>
      <c r="AP23" t="s">
        <v>3776</v>
      </c>
      <c r="AS23" t="s">
        <v>2342</v>
      </c>
      <c r="AT23" t="s">
        <v>2797</v>
      </c>
      <c r="AW23" t="s">
        <v>2464</v>
      </c>
      <c r="AX23" t="s">
        <v>3777</v>
      </c>
      <c r="BA23" t="s">
        <v>2571</v>
      </c>
      <c r="BB23" s="37" t="s">
        <v>2572</v>
      </c>
      <c r="BE23" t="s">
        <v>2738</v>
      </c>
      <c r="BF23" t="s">
        <v>2723</v>
      </c>
      <c r="BI23" t="s">
        <v>2813</v>
      </c>
      <c r="BJ23" t="s">
        <v>2798</v>
      </c>
      <c r="BM23" t="s">
        <v>3031</v>
      </c>
      <c r="BN23" t="s">
        <v>3034</v>
      </c>
      <c r="BQ23" t="s">
        <v>3160</v>
      </c>
      <c r="BR23" t="s">
        <v>3334</v>
      </c>
      <c r="BU23" t="s">
        <v>3266</v>
      </c>
      <c r="BV23" t="s">
        <v>3268</v>
      </c>
      <c r="BY23" t="s">
        <v>660</v>
      </c>
      <c r="BZ23" t="s">
        <v>521</v>
      </c>
      <c r="CC23" t="s">
        <v>1020</v>
      </c>
      <c r="CD23" t="s">
        <v>25</v>
      </c>
    </row>
    <row r="24" spans="1:82" x14ac:dyDescent="0.2">
      <c r="A24" t="s">
        <v>98</v>
      </c>
      <c r="B24" t="s">
        <v>3779</v>
      </c>
      <c r="E24" t="s">
        <v>276</v>
      </c>
      <c r="F24" t="s">
        <v>259</v>
      </c>
      <c r="I24" t="s">
        <v>323</v>
      </c>
      <c r="J24" t="s">
        <v>324</v>
      </c>
      <c r="M24" t="s">
        <v>699</v>
      </c>
      <c r="N24" t="s">
        <v>593</v>
      </c>
      <c r="Q24" t="s">
        <v>1321</v>
      </c>
      <c r="R24" t="s">
        <v>1299</v>
      </c>
      <c r="U24" t="s">
        <v>387</v>
      </c>
      <c r="V24" t="s">
        <v>3735</v>
      </c>
      <c r="Y24" t="s">
        <v>1398</v>
      </c>
      <c r="Z24" t="s">
        <v>3336</v>
      </c>
      <c r="AC24" t="s">
        <v>1952</v>
      </c>
      <c r="AD24" t="s">
        <v>1908</v>
      </c>
      <c r="AG24" t="s">
        <v>2108</v>
      </c>
      <c r="AH24" t="s">
        <v>3517</v>
      </c>
      <c r="AK24" t="s">
        <v>2148</v>
      </c>
      <c r="AL24" t="s">
        <v>2170</v>
      </c>
      <c r="AO24" t="s">
        <v>2227</v>
      </c>
      <c r="AP24" t="s">
        <v>3776</v>
      </c>
      <c r="AS24" t="s">
        <v>2343</v>
      </c>
      <c r="AT24" t="s">
        <v>2797</v>
      </c>
      <c r="AW24" t="s">
        <v>2465</v>
      </c>
      <c r="AX24" t="s">
        <v>3777</v>
      </c>
      <c r="BA24" t="s">
        <v>2575</v>
      </c>
      <c r="BB24" s="37" t="s">
        <v>2572</v>
      </c>
      <c r="BE24" t="s">
        <v>2739</v>
      </c>
      <c r="BF24" t="s">
        <v>2723</v>
      </c>
      <c r="BI24" t="s">
        <v>2825</v>
      </c>
      <c r="BJ24" t="s">
        <v>2798</v>
      </c>
      <c r="BM24" t="s">
        <v>3032</v>
      </c>
      <c r="BN24" t="s">
        <v>3034</v>
      </c>
      <c r="BQ24" t="s">
        <v>3163</v>
      </c>
      <c r="BR24" t="s">
        <v>3334</v>
      </c>
      <c r="BU24" t="s">
        <v>3160</v>
      </c>
      <c r="BV24" t="s">
        <v>3268</v>
      </c>
      <c r="BY24" t="s">
        <v>661</v>
      </c>
      <c r="BZ24" t="s">
        <v>521</v>
      </c>
      <c r="CC24" t="s">
        <v>1021</v>
      </c>
      <c r="CD24" t="s">
        <v>25</v>
      </c>
    </row>
    <row r="25" spans="1:82" x14ac:dyDescent="0.2">
      <c r="A25" t="s">
        <v>98</v>
      </c>
      <c r="B25" t="s">
        <v>3780</v>
      </c>
      <c r="E25" t="s">
        <v>3781</v>
      </c>
      <c r="F25" t="s">
        <v>259</v>
      </c>
      <c r="I25" t="s">
        <v>332</v>
      </c>
      <c r="J25" t="s">
        <v>324</v>
      </c>
      <c r="M25" t="s">
        <v>708</v>
      </c>
      <c r="N25" t="s">
        <v>593</v>
      </c>
      <c r="Q25" t="s">
        <v>1323</v>
      </c>
      <c r="R25" t="s">
        <v>1324</v>
      </c>
      <c r="U25" t="s">
        <v>1689</v>
      </c>
      <c r="V25" t="s">
        <v>3735</v>
      </c>
      <c r="Y25" t="s">
        <v>1753</v>
      </c>
      <c r="Z25" t="s">
        <v>3336</v>
      </c>
      <c r="AC25" t="s">
        <v>1955</v>
      </c>
      <c r="AD25" t="s">
        <v>1908</v>
      </c>
      <c r="AG25" t="s">
        <v>2114</v>
      </c>
      <c r="AH25" t="s">
        <v>3517</v>
      </c>
      <c r="AK25" t="s">
        <v>2152</v>
      </c>
      <c r="AL25" t="s">
        <v>2170</v>
      </c>
      <c r="AO25" s="30" t="s">
        <v>2232</v>
      </c>
      <c r="AP25" t="s">
        <v>3776</v>
      </c>
      <c r="AS25" t="s">
        <v>2349</v>
      </c>
      <c r="AT25" t="s">
        <v>2797</v>
      </c>
      <c r="AW25" t="s">
        <v>2466</v>
      </c>
      <c r="AX25" t="s">
        <v>3777</v>
      </c>
      <c r="BA25" t="s">
        <v>2576</v>
      </c>
      <c r="BB25" s="37" t="s">
        <v>2572</v>
      </c>
      <c r="BE25" t="s">
        <v>2740</v>
      </c>
      <c r="BF25" t="s">
        <v>2723</v>
      </c>
      <c r="BI25" t="s">
        <v>2826</v>
      </c>
      <c r="BJ25" t="s">
        <v>2798</v>
      </c>
      <c r="BM25" t="s">
        <v>928</v>
      </c>
      <c r="BN25" t="s">
        <v>3034</v>
      </c>
      <c r="BQ25" t="s">
        <v>3168</v>
      </c>
      <c r="BR25" t="s">
        <v>3334</v>
      </c>
      <c r="BU25" t="s">
        <v>3268</v>
      </c>
      <c r="BV25" t="s">
        <v>3268</v>
      </c>
      <c r="BY25" t="s">
        <v>662</v>
      </c>
      <c r="BZ25" t="s">
        <v>521</v>
      </c>
      <c r="CC25" t="s">
        <v>1022</v>
      </c>
      <c r="CD25" t="s">
        <v>25</v>
      </c>
    </row>
    <row r="26" spans="1:82" x14ac:dyDescent="0.2">
      <c r="A26" t="s">
        <v>13</v>
      </c>
      <c r="B26" s="1" t="s">
        <v>3782</v>
      </c>
      <c r="C26" s="1"/>
      <c r="E26" t="s">
        <v>279</v>
      </c>
      <c r="F26" t="s">
        <v>259</v>
      </c>
      <c r="I26" t="s">
        <v>337</v>
      </c>
      <c r="J26" t="s">
        <v>324</v>
      </c>
      <c r="M26" t="s">
        <v>709</v>
      </c>
      <c r="N26" t="s">
        <v>593</v>
      </c>
      <c r="Q26" t="s">
        <v>293</v>
      </c>
      <c r="R26" t="s">
        <v>1324</v>
      </c>
      <c r="U26" t="s">
        <v>1693</v>
      </c>
      <c r="V26" t="s">
        <v>3735</v>
      </c>
      <c r="Y26" t="s">
        <v>1754</v>
      </c>
      <c r="Z26" t="s">
        <v>3336</v>
      </c>
      <c r="AC26" t="s">
        <v>1956</v>
      </c>
      <c r="AD26" t="s">
        <v>1908</v>
      </c>
      <c r="AG26" t="s">
        <v>2120</v>
      </c>
      <c r="AH26" t="s">
        <v>3517</v>
      </c>
      <c r="AK26" t="s">
        <v>2158</v>
      </c>
      <c r="AL26" t="s">
        <v>2170</v>
      </c>
      <c r="AO26" t="s">
        <v>2197</v>
      </c>
      <c r="AP26" t="s">
        <v>3783</v>
      </c>
      <c r="AS26" t="s">
        <v>2359</v>
      </c>
      <c r="AT26" t="s">
        <v>2797</v>
      </c>
      <c r="AW26" t="s">
        <v>2469</v>
      </c>
      <c r="AX26" t="s">
        <v>3777</v>
      </c>
      <c r="BA26" t="s">
        <v>2324</v>
      </c>
      <c r="BB26" s="37" t="s">
        <v>2572</v>
      </c>
      <c r="BE26" t="s">
        <v>2741</v>
      </c>
      <c r="BF26" t="s">
        <v>2723</v>
      </c>
      <c r="BI26" t="s">
        <v>2827</v>
      </c>
      <c r="BJ26" t="s">
        <v>2798</v>
      </c>
      <c r="BM26" t="s">
        <v>3033</v>
      </c>
      <c r="BN26" t="s">
        <v>3034</v>
      </c>
      <c r="BQ26" t="s">
        <v>3170</v>
      </c>
      <c r="BR26" t="s">
        <v>3334</v>
      </c>
      <c r="BU26" t="s">
        <v>3269</v>
      </c>
      <c r="BV26" t="s">
        <v>3268</v>
      </c>
      <c r="BY26" t="s">
        <v>663</v>
      </c>
      <c r="BZ26" t="s">
        <v>521</v>
      </c>
      <c r="CC26" t="s">
        <v>1023</v>
      </c>
      <c r="CD26" t="s">
        <v>25</v>
      </c>
    </row>
    <row r="27" spans="1:82" x14ac:dyDescent="0.2">
      <c r="A27" t="s">
        <v>98</v>
      </c>
      <c r="B27" t="s">
        <v>3784</v>
      </c>
      <c r="E27" t="s">
        <v>280</v>
      </c>
      <c r="F27" t="s">
        <v>259</v>
      </c>
      <c r="I27" t="s">
        <v>341</v>
      </c>
      <c r="J27" t="s">
        <v>324</v>
      </c>
      <c r="M27" t="s">
        <v>710</v>
      </c>
      <c r="N27" t="s">
        <v>593</v>
      </c>
      <c r="Q27" t="s">
        <v>1306</v>
      </c>
      <c r="R27" t="s">
        <v>1324</v>
      </c>
      <c r="U27" t="s">
        <v>76</v>
      </c>
      <c r="V27" t="s">
        <v>3735</v>
      </c>
      <c r="Y27" t="s">
        <v>1756</v>
      </c>
      <c r="Z27" t="s">
        <v>3336</v>
      </c>
      <c r="AC27" t="s">
        <v>1959</v>
      </c>
      <c r="AD27" t="s">
        <v>1908</v>
      </c>
      <c r="AG27" t="s">
        <v>2121</v>
      </c>
      <c r="AH27" t="s">
        <v>3517</v>
      </c>
      <c r="AK27" t="s">
        <v>2159</v>
      </c>
      <c r="AL27" t="s">
        <v>2170</v>
      </c>
      <c r="AO27" t="s">
        <v>2200</v>
      </c>
      <c r="AP27" t="s">
        <v>3783</v>
      </c>
      <c r="AS27" t="s">
        <v>2361</v>
      </c>
      <c r="AT27" t="s">
        <v>2797</v>
      </c>
      <c r="AW27" t="s">
        <v>2473</v>
      </c>
      <c r="AX27" t="s">
        <v>3777</v>
      </c>
      <c r="BA27" t="s">
        <v>2578</v>
      </c>
      <c r="BB27" s="37" t="s">
        <v>2572</v>
      </c>
      <c r="BE27" t="s">
        <v>2742</v>
      </c>
      <c r="BF27" t="s">
        <v>2723</v>
      </c>
      <c r="BI27" t="s">
        <v>2836</v>
      </c>
      <c r="BJ27" t="s">
        <v>2798</v>
      </c>
      <c r="BM27" t="s">
        <v>764</v>
      </c>
      <c r="BN27" t="s">
        <v>3034</v>
      </c>
      <c r="BQ27" t="s">
        <v>3186</v>
      </c>
      <c r="BR27" t="s">
        <v>3334</v>
      </c>
      <c r="BU27" t="s">
        <v>3274</v>
      </c>
      <c r="BV27" t="s">
        <v>3268</v>
      </c>
      <c r="BY27" t="s">
        <v>716</v>
      </c>
      <c r="BZ27" t="s">
        <v>521</v>
      </c>
      <c r="CC27" t="s">
        <v>1025</v>
      </c>
      <c r="CD27" t="s">
        <v>25</v>
      </c>
    </row>
    <row r="28" spans="1:82" x14ac:dyDescent="0.2">
      <c r="A28" t="s">
        <v>98</v>
      </c>
      <c r="B28" t="s">
        <v>3785</v>
      </c>
      <c r="E28" t="s">
        <v>281</v>
      </c>
      <c r="F28" t="s">
        <v>259</v>
      </c>
      <c r="I28" t="s">
        <v>345</v>
      </c>
      <c r="J28" t="s">
        <v>324</v>
      </c>
      <c r="M28" t="s">
        <v>713</v>
      </c>
      <c r="N28" t="s">
        <v>593</v>
      </c>
      <c r="Q28" t="s">
        <v>1325</v>
      </c>
      <c r="R28" t="s">
        <v>1324</v>
      </c>
      <c r="U28" t="s">
        <v>1112</v>
      </c>
      <c r="V28" t="s">
        <v>3735</v>
      </c>
      <c r="Y28" t="s">
        <v>1760</v>
      </c>
      <c r="Z28" t="s">
        <v>3336</v>
      </c>
      <c r="AC28" t="s">
        <v>1962</v>
      </c>
      <c r="AD28" t="s">
        <v>1908</v>
      </c>
      <c r="AG28" t="s">
        <v>2122</v>
      </c>
      <c r="AH28" t="s">
        <v>3517</v>
      </c>
      <c r="AK28" t="s">
        <v>2161</v>
      </c>
      <c r="AL28" t="s">
        <v>2170</v>
      </c>
      <c r="AO28" t="s">
        <v>2202</v>
      </c>
      <c r="AP28" t="s">
        <v>3783</v>
      </c>
      <c r="AS28" t="s">
        <v>2241</v>
      </c>
      <c r="AT28" t="s">
        <v>2317</v>
      </c>
      <c r="AW28" t="s">
        <v>2475</v>
      </c>
      <c r="AX28" t="s">
        <v>3777</v>
      </c>
      <c r="BA28" t="s">
        <v>2581</v>
      </c>
      <c r="BB28" s="37" t="s">
        <v>2572</v>
      </c>
      <c r="BE28" t="s">
        <v>612</v>
      </c>
      <c r="BF28" t="s">
        <v>2723</v>
      </c>
      <c r="BI28" t="s">
        <v>2844</v>
      </c>
      <c r="BJ28" t="s">
        <v>2798</v>
      </c>
      <c r="BM28" t="s">
        <v>3035</v>
      </c>
      <c r="BN28" t="s">
        <v>3034</v>
      </c>
      <c r="BQ28" t="s">
        <v>3187</v>
      </c>
      <c r="BR28" t="s">
        <v>3334</v>
      </c>
      <c r="BU28" t="s">
        <v>3276</v>
      </c>
      <c r="BV28" t="s">
        <v>3268</v>
      </c>
      <c r="BY28" t="s">
        <v>784</v>
      </c>
      <c r="BZ28" t="s">
        <v>521</v>
      </c>
      <c r="CC28" t="s">
        <v>1042</v>
      </c>
      <c r="CD28" t="s">
        <v>25</v>
      </c>
    </row>
    <row r="29" spans="1:82" x14ac:dyDescent="0.2">
      <c r="A29" t="s">
        <v>28</v>
      </c>
      <c r="B29" t="s">
        <v>3786</v>
      </c>
      <c r="E29" t="s">
        <v>282</v>
      </c>
      <c r="F29" t="s">
        <v>259</v>
      </c>
      <c r="I29" t="s">
        <v>352</v>
      </c>
      <c r="J29" t="s">
        <v>324</v>
      </c>
      <c r="M29" t="s">
        <v>720</v>
      </c>
      <c r="N29" t="s">
        <v>593</v>
      </c>
      <c r="Q29" t="s">
        <v>1326</v>
      </c>
      <c r="R29" t="s">
        <v>1324</v>
      </c>
      <c r="U29" s="30" t="s">
        <v>1704</v>
      </c>
      <c r="V29" t="s">
        <v>3735</v>
      </c>
      <c r="Y29" t="s">
        <v>1767</v>
      </c>
      <c r="Z29" t="s">
        <v>3336</v>
      </c>
      <c r="AC29" t="s">
        <v>1965</v>
      </c>
      <c r="AD29" t="s">
        <v>1908</v>
      </c>
      <c r="AG29" t="s">
        <v>2123</v>
      </c>
      <c r="AH29" t="s">
        <v>3517</v>
      </c>
      <c r="AK29" t="s">
        <v>2162</v>
      </c>
      <c r="AL29" t="s">
        <v>2170</v>
      </c>
      <c r="AO29" t="s">
        <v>2218</v>
      </c>
      <c r="AP29" t="s">
        <v>3783</v>
      </c>
      <c r="AS29" t="s">
        <v>2247</v>
      </c>
      <c r="AT29" t="s">
        <v>2317</v>
      </c>
      <c r="AW29" t="s">
        <v>2482</v>
      </c>
      <c r="AX29" t="s">
        <v>3777</v>
      </c>
      <c r="BA29" t="s">
        <v>2426</v>
      </c>
      <c r="BB29" s="37" t="s">
        <v>2572</v>
      </c>
      <c r="BE29" t="s">
        <v>2745</v>
      </c>
      <c r="BF29" t="s">
        <v>2723</v>
      </c>
      <c r="BI29" t="s">
        <v>2845</v>
      </c>
      <c r="BJ29" t="s">
        <v>2798</v>
      </c>
      <c r="BM29" t="s">
        <v>3036</v>
      </c>
      <c r="BN29" t="s">
        <v>3034</v>
      </c>
      <c r="BQ29" t="s">
        <v>3196</v>
      </c>
      <c r="BR29" t="s">
        <v>3334</v>
      </c>
      <c r="BU29" t="s">
        <v>3277</v>
      </c>
      <c r="BV29" t="s">
        <v>3268</v>
      </c>
      <c r="BY29" t="s">
        <v>786</v>
      </c>
      <c r="BZ29" t="s">
        <v>521</v>
      </c>
      <c r="CC29" t="s">
        <v>1043</v>
      </c>
      <c r="CD29" t="s">
        <v>25</v>
      </c>
    </row>
    <row r="30" spans="1:82" x14ac:dyDescent="0.2">
      <c r="A30" t="s">
        <v>98</v>
      </c>
      <c r="B30" t="s">
        <v>3787</v>
      </c>
      <c r="E30" t="s">
        <v>283</v>
      </c>
      <c r="F30" t="s">
        <v>259</v>
      </c>
      <c r="I30" t="s">
        <v>358</v>
      </c>
      <c r="J30" t="s">
        <v>324</v>
      </c>
      <c r="M30" t="s">
        <v>724</v>
      </c>
      <c r="N30" t="s">
        <v>593</v>
      </c>
      <c r="Q30" t="s">
        <v>1327</v>
      </c>
      <c r="R30" t="s">
        <v>1324</v>
      </c>
      <c r="U30" t="s">
        <v>1657</v>
      </c>
      <c r="V30" t="s">
        <v>1651</v>
      </c>
      <c r="Y30" t="s">
        <v>1769</v>
      </c>
      <c r="Z30" t="s">
        <v>3336</v>
      </c>
      <c r="AC30" t="s">
        <v>1966</v>
      </c>
      <c r="AD30" t="s">
        <v>1908</v>
      </c>
      <c r="AG30" t="s">
        <v>2124</v>
      </c>
      <c r="AH30" t="s">
        <v>3517</v>
      </c>
      <c r="AK30" t="s">
        <v>2163</v>
      </c>
      <c r="AL30" t="s">
        <v>2170</v>
      </c>
      <c r="AO30" t="s">
        <v>2204</v>
      </c>
      <c r="AP30" t="s">
        <v>3783</v>
      </c>
      <c r="AS30" t="s">
        <v>2248</v>
      </c>
      <c r="AT30" t="s">
        <v>2317</v>
      </c>
      <c r="AW30" t="s">
        <v>2483</v>
      </c>
      <c r="AX30" t="s">
        <v>3777</v>
      </c>
      <c r="BA30" t="s">
        <v>2583</v>
      </c>
      <c r="BB30" s="37" t="s">
        <v>2572</v>
      </c>
      <c r="BE30" t="s">
        <v>2746</v>
      </c>
      <c r="BF30" t="s">
        <v>2723</v>
      </c>
      <c r="BI30" t="s">
        <v>2851</v>
      </c>
      <c r="BJ30" t="s">
        <v>2798</v>
      </c>
      <c r="BM30" s="30" t="s">
        <v>3037</v>
      </c>
      <c r="BN30" t="s">
        <v>3034</v>
      </c>
      <c r="BQ30" t="s">
        <v>3197</v>
      </c>
      <c r="BR30" t="s">
        <v>3334</v>
      </c>
      <c r="BU30" t="s">
        <v>3278</v>
      </c>
      <c r="BV30" t="s">
        <v>3268</v>
      </c>
      <c r="BY30" t="s">
        <v>787</v>
      </c>
      <c r="BZ30" t="s">
        <v>521</v>
      </c>
      <c r="CC30" t="s">
        <v>1044</v>
      </c>
      <c r="CD30" t="s">
        <v>25</v>
      </c>
    </row>
    <row r="31" spans="1:82" x14ac:dyDescent="0.2">
      <c r="A31" t="s">
        <v>98</v>
      </c>
      <c r="B31" t="s">
        <v>3788</v>
      </c>
      <c r="E31" t="s">
        <v>3789</v>
      </c>
      <c r="F31" t="s">
        <v>259</v>
      </c>
      <c r="I31" t="s">
        <v>3790</v>
      </c>
      <c r="J31" t="s">
        <v>324</v>
      </c>
      <c r="M31" t="s">
        <v>726</v>
      </c>
      <c r="N31" t="s">
        <v>593</v>
      </c>
      <c r="Q31" t="s">
        <v>1328</v>
      </c>
      <c r="R31" t="s">
        <v>1324</v>
      </c>
      <c r="U31" t="s">
        <v>1651</v>
      </c>
      <c r="V31" t="s">
        <v>1651</v>
      </c>
      <c r="Y31" t="s">
        <v>1772</v>
      </c>
      <c r="Z31" t="s">
        <v>3336</v>
      </c>
      <c r="AC31" t="s">
        <v>69</v>
      </c>
      <c r="AD31" t="s">
        <v>1908</v>
      </c>
      <c r="AG31" t="s">
        <v>2125</v>
      </c>
      <c r="AH31" t="s">
        <v>3517</v>
      </c>
      <c r="AK31" t="s">
        <v>2164</v>
      </c>
      <c r="AL31" t="s">
        <v>2170</v>
      </c>
      <c r="AO31" t="s">
        <v>551</v>
      </c>
      <c r="AP31" t="s">
        <v>3783</v>
      </c>
      <c r="AS31" t="s">
        <v>2249</v>
      </c>
      <c r="AT31" t="s">
        <v>2317</v>
      </c>
      <c r="AW31" t="s">
        <v>2484</v>
      </c>
      <c r="AX31" t="s">
        <v>3777</v>
      </c>
      <c r="BA31" t="s">
        <v>2584</v>
      </c>
      <c r="BB31" s="37" t="s">
        <v>2572</v>
      </c>
      <c r="BE31" t="s">
        <v>2747</v>
      </c>
      <c r="BF31" t="s">
        <v>2723</v>
      </c>
      <c r="BI31" t="s">
        <v>2855</v>
      </c>
      <c r="BJ31" t="s">
        <v>2798</v>
      </c>
      <c r="BM31" t="s">
        <v>3038</v>
      </c>
      <c r="BN31" t="s">
        <v>3040</v>
      </c>
      <c r="BQ31" t="s">
        <v>3200</v>
      </c>
      <c r="BR31" t="s">
        <v>3334</v>
      </c>
      <c r="BU31" t="s">
        <v>3279</v>
      </c>
      <c r="BV31" t="s">
        <v>3268</v>
      </c>
      <c r="BY31" t="s">
        <v>803</v>
      </c>
      <c r="BZ31" t="s">
        <v>521</v>
      </c>
      <c r="CC31" t="s">
        <v>1051</v>
      </c>
      <c r="CD31" t="s">
        <v>25</v>
      </c>
    </row>
    <row r="32" spans="1:82" x14ac:dyDescent="0.2">
      <c r="A32" t="s">
        <v>28</v>
      </c>
      <c r="B32" t="s">
        <v>3791</v>
      </c>
      <c r="E32" t="s">
        <v>286</v>
      </c>
      <c r="F32" t="s">
        <v>259</v>
      </c>
      <c r="I32" t="s">
        <v>368</v>
      </c>
      <c r="J32" t="s">
        <v>324</v>
      </c>
      <c r="M32" t="s">
        <v>760</v>
      </c>
      <c r="N32" t="s">
        <v>593</v>
      </c>
      <c r="Q32" t="s">
        <v>1329</v>
      </c>
      <c r="R32" t="s">
        <v>1324</v>
      </c>
      <c r="U32" t="s">
        <v>1635</v>
      </c>
      <c r="V32" t="s">
        <v>1652</v>
      </c>
      <c r="Y32" t="s">
        <v>1773</v>
      </c>
      <c r="Z32" t="s">
        <v>3336</v>
      </c>
      <c r="AC32" t="s">
        <v>1969</v>
      </c>
      <c r="AD32" t="s">
        <v>1908</v>
      </c>
      <c r="AG32" t="s">
        <v>2127</v>
      </c>
      <c r="AH32" t="s">
        <v>3517</v>
      </c>
      <c r="AK32" t="s">
        <v>2166</v>
      </c>
      <c r="AL32" t="s">
        <v>2170</v>
      </c>
      <c r="AO32" t="s">
        <v>2196</v>
      </c>
      <c r="AP32" t="s">
        <v>3792</v>
      </c>
      <c r="AS32" t="s">
        <v>2264</v>
      </c>
      <c r="AT32" t="s">
        <v>2317</v>
      </c>
      <c r="AW32" t="s">
        <v>2486</v>
      </c>
      <c r="AX32" t="s">
        <v>3777</v>
      </c>
      <c r="BA32" t="s">
        <v>2586</v>
      </c>
      <c r="BB32" s="37" t="s">
        <v>2572</v>
      </c>
      <c r="BE32" t="s">
        <v>2748</v>
      </c>
      <c r="BF32" t="s">
        <v>2723</v>
      </c>
      <c r="BI32" t="s">
        <v>2857</v>
      </c>
      <c r="BJ32" t="s">
        <v>2798</v>
      </c>
      <c r="BM32" t="s">
        <v>3793</v>
      </c>
      <c r="BN32" t="s">
        <v>3040</v>
      </c>
      <c r="BQ32" t="s">
        <v>3202</v>
      </c>
      <c r="BR32" t="s">
        <v>3334</v>
      </c>
      <c r="BU32" t="s">
        <v>3281</v>
      </c>
      <c r="BV32" t="s">
        <v>3268</v>
      </c>
      <c r="BY32" t="s">
        <v>804</v>
      </c>
      <c r="BZ32" t="s">
        <v>521</v>
      </c>
      <c r="CC32" t="s">
        <v>1072</v>
      </c>
      <c r="CD32" t="s">
        <v>25</v>
      </c>
    </row>
    <row r="33" spans="1:82" x14ac:dyDescent="0.2">
      <c r="A33" t="s">
        <v>28</v>
      </c>
      <c r="B33" t="s">
        <v>3794</v>
      </c>
      <c r="E33" t="s">
        <v>3795</v>
      </c>
      <c r="F33" t="s">
        <v>259</v>
      </c>
      <c r="I33" t="s">
        <v>376</v>
      </c>
      <c r="J33" t="s">
        <v>324</v>
      </c>
      <c r="M33" t="s">
        <v>765</v>
      </c>
      <c r="N33" t="s">
        <v>593</v>
      </c>
      <c r="Q33" t="s">
        <v>1261</v>
      </c>
      <c r="R33" t="s">
        <v>1324</v>
      </c>
      <c r="U33" t="s">
        <v>1644</v>
      </c>
      <c r="V33" t="s">
        <v>1652</v>
      </c>
      <c r="Y33" t="s">
        <v>1776</v>
      </c>
      <c r="Z33" t="s">
        <v>3336</v>
      </c>
      <c r="AC33" t="s">
        <v>3796</v>
      </c>
      <c r="AD33" t="s">
        <v>1908</v>
      </c>
      <c r="AG33" t="s">
        <v>2134</v>
      </c>
      <c r="AH33" t="s">
        <v>3517</v>
      </c>
      <c r="AK33" t="s">
        <v>2167</v>
      </c>
      <c r="AL33" t="s">
        <v>2170</v>
      </c>
      <c r="AO33" t="s">
        <v>2198</v>
      </c>
      <c r="AP33" t="s">
        <v>3792</v>
      </c>
      <c r="AS33" t="s">
        <v>2265</v>
      </c>
      <c r="AT33" t="s">
        <v>2317</v>
      </c>
      <c r="AW33" t="s">
        <v>2487</v>
      </c>
      <c r="AX33" t="s">
        <v>3777</v>
      </c>
      <c r="BA33" t="s">
        <v>2587</v>
      </c>
      <c r="BB33" s="37" t="s">
        <v>2572</v>
      </c>
      <c r="BE33" t="s">
        <v>2749</v>
      </c>
      <c r="BF33" t="s">
        <v>2723</v>
      </c>
      <c r="BI33" t="s">
        <v>2861</v>
      </c>
      <c r="BJ33" t="s">
        <v>2798</v>
      </c>
      <c r="BM33" t="s">
        <v>3797</v>
      </c>
      <c r="BN33" t="s">
        <v>3040</v>
      </c>
      <c r="BQ33" t="s">
        <v>3205</v>
      </c>
      <c r="BR33" t="s">
        <v>3334</v>
      </c>
      <c r="BU33" t="s">
        <v>1853</v>
      </c>
      <c r="BV33" t="s">
        <v>3268</v>
      </c>
      <c r="BY33" t="s">
        <v>798</v>
      </c>
      <c r="BZ33" t="s">
        <v>521</v>
      </c>
      <c r="CC33" t="s">
        <v>1073</v>
      </c>
      <c r="CD33" t="s">
        <v>25</v>
      </c>
    </row>
    <row r="34" spans="1:82" x14ac:dyDescent="0.2">
      <c r="A34" t="s">
        <v>28</v>
      </c>
      <c r="B34" t="s">
        <v>3798</v>
      </c>
      <c r="E34" t="s">
        <v>3799</v>
      </c>
      <c r="F34" t="s">
        <v>259</v>
      </c>
      <c r="I34" t="s">
        <v>378</v>
      </c>
      <c r="J34" t="s">
        <v>324</v>
      </c>
      <c r="M34" t="s">
        <v>771</v>
      </c>
      <c r="N34" t="s">
        <v>593</v>
      </c>
      <c r="Q34" t="s">
        <v>1261</v>
      </c>
      <c r="R34" t="s">
        <v>1324</v>
      </c>
      <c r="U34" t="s">
        <v>1645</v>
      </c>
      <c r="V34" t="s">
        <v>1652</v>
      </c>
      <c r="Y34" t="s">
        <v>1782</v>
      </c>
      <c r="Z34" t="s">
        <v>3336</v>
      </c>
      <c r="AC34" s="30" t="s">
        <v>1973</v>
      </c>
      <c r="AD34" t="s">
        <v>1908</v>
      </c>
      <c r="AG34" t="s">
        <v>2097</v>
      </c>
      <c r="AH34" t="s">
        <v>3328</v>
      </c>
      <c r="AK34" t="s">
        <v>2168</v>
      </c>
      <c r="AL34" t="s">
        <v>2170</v>
      </c>
      <c r="AO34" t="s">
        <v>2206</v>
      </c>
      <c r="AP34" t="s">
        <v>3792</v>
      </c>
      <c r="AS34" t="s">
        <v>2271</v>
      </c>
      <c r="AT34" t="s">
        <v>2317</v>
      </c>
      <c r="AW34" t="s">
        <v>2488</v>
      </c>
      <c r="AX34" t="s">
        <v>3777</v>
      </c>
      <c r="BA34" t="s">
        <v>2588</v>
      </c>
      <c r="BB34" s="37" t="s">
        <v>2572</v>
      </c>
      <c r="BE34" t="s">
        <v>2750</v>
      </c>
      <c r="BF34" t="s">
        <v>2723</v>
      </c>
      <c r="BI34" t="s">
        <v>2869</v>
      </c>
      <c r="BJ34" t="s">
        <v>2798</v>
      </c>
      <c r="BM34" t="s">
        <v>3042</v>
      </c>
      <c r="BN34" t="s">
        <v>3040</v>
      </c>
      <c r="BQ34" t="s">
        <v>3215</v>
      </c>
      <c r="BR34" t="s">
        <v>3334</v>
      </c>
      <c r="BU34" t="s">
        <v>3283</v>
      </c>
      <c r="BV34" t="s">
        <v>3268</v>
      </c>
      <c r="BY34" t="s">
        <v>491</v>
      </c>
      <c r="BZ34" t="s">
        <v>3437</v>
      </c>
      <c r="CC34" s="30" t="s">
        <v>1074</v>
      </c>
      <c r="CD34" t="s">
        <v>25</v>
      </c>
    </row>
    <row r="35" spans="1:82" x14ac:dyDescent="0.2">
      <c r="A35" t="s">
        <v>28</v>
      </c>
      <c r="B35" t="s">
        <v>3800</v>
      </c>
      <c r="E35" t="s">
        <v>3801</v>
      </c>
      <c r="F35" t="s">
        <v>259</v>
      </c>
      <c r="I35" t="s">
        <v>380</v>
      </c>
      <c r="J35" t="s">
        <v>324</v>
      </c>
      <c r="M35" t="s">
        <v>809</v>
      </c>
      <c r="N35" t="s">
        <v>593</v>
      </c>
      <c r="Q35" t="s">
        <v>1330</v>
      </c>
      <c r="R35" t="s">
        <v>1324</v>
      </c>
      <c r="U35" t="s">
        <v>1648</v>
      </c>
      <c r="V35" t="s">
        <v>1652</v>
      </c>
      <c r="Y35" t="s">
        <v>1785</v>
      </c>
      <c r="Z35" t="s">
        <v>3336</v>
      </c>
      <c r="AC35" t="s">
        <v>1906</v>
      </c>
      <c r="AD35" t="s">
        <v>1914</v>
      </c>
      <c r="AG35" t="s">
        <v>2098</v>
      </c>
      <c r="AH35" t="s">
        <v>3328</v>
      </c>
      <c r="AK35" t="s">
        <v>3802</v>
      </c>
      <c r="AL35" t="s">
        <v>2170</v>
      </c>
      <c r="AO35" t="s">
        <v>3803</v>
      </c>
      <c r="AP35" t="s">
        <v>2208</v>
      </c>
      <c r="AS35" t="s">
        <v>2272</v>
      </c>
      <c r="AT35" t="s">
        <v>2317</v>
      </c>
      <c r="AW35" t="s">
        <v>2489</v>
      </c>
      <c r="AX35" t="s">
        <v>3777</v>
      </c>
      <c r="BA35" t="s">
        <v>2589</v>
      </c>
      <c r="BB35" s="37" t="s">
        <v>2572</v>
      </c>
      <c r="BE35" t="s">
        <v>2751</v>
      </c>
      <c r="BF35" t="s">
        <v>2723</v>
      </c>
      <c r="BI35" t="s">
        <v>2880</v>
      </c>
      <c r="BJ35" t="s">
        <v>2798</v>
      </c>
      <c r="BM35" t="s">
        <v>3043</v>
      </c>
      <c r="BN35" t="s">
        <v>3040</v>
      </c>
      <c r="BQ35" t="s">
        <v>3219</v>
      </c>
      <c r="BR35" t="s">
        <v>3334</v>
      </c>
      <c r="BU35" t="s">
        <v>3287</v>
      </c>
      <c r="BV35" t="s">
        <v>3268</v>
      </c>
      <c r="BY35" t="s">
        <v>492</v>
      </c>
      <c r="BZ35" t="s">
        <v>3437</v>
      </c>
      <c r="CC35" t="s">
        <v>990</v>
      </c>
      <c r="CD35" t="s">
        <v>30</v>
      </c>
    </row>
    <row r="36" spans="1:82" x14ac:dyDescent="0.2">
      <c r="A36" t="s">
        <v>28</v>
      </c>
      <c r="B36" t="s">
        <v>3804</v>
      </c>
      <c r="E36" t="s">
        <v>289</v>
      </c>
      <c r="F36" t="s">
        <v>259</v>
      </c>
      <c r="I36" t="s">
        <v>393</v>
      </c>
      <c r="J36" t="s">
        <v>324</v>
      </c>
      <c r="M36" t="s">
        <v>811</v>
      </c>
      <c r="N36" t="s">
        <v>593</v>
      </c>
      <c r="Q36" t="s">
        <v>1331</v>
      </c>
      <c r="R36" t="s">
        <v>1324</v>
      </c>
      <c r="U36" t="s">
        <v>1652</v>
      </c>
      <c r="V36" t="s">
        <v>1652</v>
      </c>
      <c r="Y36" t="s">
        <v>1788</v>
      </c>
      <c r="Z36" t="s">
        <v>3336</v>
      </c>
      <c r="AC36" t="s">
        <v>1910</v>
      </c>
      <c r="AD36" t="s">
        <v>1914</v>
      </c>
      <c r="AG36" t="s">
        <v>2099</v>
      </c>
      <c r="AH36" t="s">
        <v>3328</v>
      </c>
      <c r="AK36" t="s">
        <v>2173</v>
      </c>
      <c r="AL36" t="s">
        <v>2170</v>
      </c>
      <c r="AO36" t="s">
        <v>3805</v>
      </c>
      <c r="AP36" t="s">
        <v>2208</v>
      </c>
      <c r="AS36" t="s">
        <v>2273</v>
      </c>
      <c r="AT36" t="s">
        <v>2317</v>
      </c>
      <c r="AW36" t="s">
        <v>2491</v>
      </c>
      <c r="AX36" t="s">
        <v>3777</v>
      </c>
      <c r="BA36" t="s">
        <v>2592</v>
      </c>
      <c r="BB36" s="37" t="s">
        <v>2572</v>
      </c>
      <c r="BE36" t="s">
        <v>2055</v>
      </c>
      <c r="BF36" t="s">
        <v>2723</v>
      </c>
      <c r="BI36" t="s">
        <v>386</v>
      </c>
      <c r="BJ36" t="s">
        <v>2798</v>
      </c>
      <c r="BM36" t="s">
        <v>3044</v>
      </c>
      <c r="BN36" t="s">
        <v>3040</v>
      </c>
      <c r="BQ36" t="s">
        <v>3222</v>
      </c>
      <c r="BR36" t="s">
        <v>3334</v>
      </c>
      <c r="BU36" t="s">
        <v>3288</v>
      </c>
      <c r="BV36" t="s">
        <v>3268</v>
      </c>
      <c r="BY36" t="s">
        <v>555</v>
      </c>
      <c r="BZ36" t="s">
        <v>3437</v>
      </c>
      <c r="CC36" t="s">
        <v>991</v>
      </c>
      <c r="CD36" t="s">
        <v>30</v>
      </c>
    </row>
    <row r="37" spans="1:82" x14ac:dyDescent="0.2">
      <c r="A37" t="s">
        <v>98</v>
      </c>
      <c r="B37" t="s">
        <v>3806</v>
      </c>
      <c r="E37" t="s">
        <v>157</v>
      </c>
      <c r="F37" t="s">
        <v>3807</v>
      </c>
      <c r="I37" t="s">
        <v>396</v>
      </c>
      <c r="J37" t="s">
        <v>324</v>
      </c>
      <c r="M37" t="s">
        <v>814</v>
      </c>
      <c r="N37" t="s">
        <v>593</v>
      </c>
      <c r="Q37" t="s">
        <v>1332</v>
      </c>
      <c r="R37" t="s">
        <v>1324</v>
      </c>
      <c r="U37" t="s">
        <v>1658</v>
      </c>
      <c r="V37" t="s">
        <v>1652</v>
      </c>
      <c r="Y37" t="s">
        <v>1792</v>
      </c>
      <c r="Z37" t="s">
        <v>3336</v>
      </c>
      <c r="AC37" t="s">
        <v>1912</v>
      </c>
      <c r="AD37" t="s">
        <v>1914</v>
      </c>
      <c r="AG37" t="s">
        <v>534</v>
      </c>
      <c r="AH37" t="s">
        <v>3328</v>
      </c>
      <c r="AK37" t="s">
        <v>2174</v>
      </c>
      <c r="AL37" t="s">
        <v>2170</v>
      </c>
      <c r="AO37" t="s">
        <v>2216</v>
      </c>
      <c r="AP37" t="s">
        <v>3792</v>
      </c>
      <c r="AS37" t="s">
        <v>2280</v>
      </c>
      <c r="AT37" t="s">
        <v>2317</v>
      </c>
      <c r="AW37" t="s">
        <v>2492</v>
      </c>
      <c r="AX37" t="s">
        <v>3777</v>
      </c>
      <c r="BA37" t="s">
        <v>2593</v>
      </c>
      <c r="BB37" s="37" t="s">
        <v>2572</v>
      </c>
      <c r="BE37" t="s">
        <v>2752</v>
      </c>
      <c r="BF37" t="s">
        <v>2723</v>
      </c>
      <c r="BI37" t="s">
        <v>2888</v>
      </c>
      <c r="BJ37" t="s">
        <v>2798</v>
      </c>
      <c r="BM37" t="s">
        <v>3045</v>
      </c>
      <c r="BN37" t="s">
        <v>3040</v>
      </c>
      <c r="BQ37" t="s">
        <v>3235</v>
      </c>
      <c r="BR37" t="s">
        <v>3334</v>
      </c>
      <c r="BU37" t="s">
        <v>3294</v>
      </c>
      <c r="BV37" t="s">
        <v>3268</v>
      </c>
      <c r="BY37" t="s">
        <v>556</v>
      </c>
      <c r="BZ37" t="s">
        <v>3437</v>
      </c>
      <c r="CC37" t="s">
        <v>992</v>
      </c>
      <c r="CD37" t="s">
        <v>30</v>
      </c>
    </row>
    <row r="38" spans="1:82" x14ac:dyDescent="0.2">
      <c r="A38" t="s">
        <v>28</v>
      </c>
      <c r="B38" t="s">
        <v>3808</v>
      </c>
      <c r="E38" t="s">
        <v>161</v>
      </c>
      <c r="F38" t="s">
        <v>3807</v>
      </c>
      <c r="I38" t="s">
        <v>402</v>
      </c>
      <c r="J38" t="s">
        <v>324</v>
      </c>
      <c r="M38" t="s">
        <v>818</v>
      </c>
      <c r="N38" t="s">
        <v>593</v>
      </c>
      <c r="Q38" t="s">
        <v>1333</v>
      </c>
      <c r="R38" t="s">
        <v>1324</v>
      </c>
      <c r="U38" t="s">
        <v>1659</v>
      </c>
      <c r="V38" t="s">
        <v>1652</v>
      </c>
      <c r="Y38" t="s">
        <v>1794</v>
      </c>
      <c r="Z38" t="s">
        <v>3336</v>
      </c>
      <c r="AC38" t="s">
        <v>1913</v>
      </c>
      <c r="AD38" t="s">
        <v>1914</v>
      </c>
      <c r="AG38" t="s">
        <v>2137</v>
      </c>
      <c r="AH38" t="s">
        <v>3328</v>
      </c>
      <c r="AK38" t="s">
        <v>2175</v>
      </c>
      <c r="AL38" t="s">
        <v>2170</v>
      </c>
      <c r="AO38" t="s">
        <v>2217</v>
      </c>
      <c r="AP38" t="s">
        <v>3792</v>
      </c>
      <c r="AS38" t="s">
        <v>2294</v>
      </c>
      <c r="AT38" t="s">
        <v>2317</v>
      </c>
      <c r="AW38" t="s">
        <v>2495</v>
      </c>
      <c r="AX38" t="s">
        <v>3777</v>
      </c>
      <c r="BA38" t="s">
        <v>2594</v>
      </c>
      <c r="BB38" s="37" t="s">
        <v>2572</v>
      </c>
      <c r="BE38" t="s">
        <v>2753</v>
      </c>
      <c r="BF38" t="s">
        <v>2723</v>
      </c>
      <c r="BI38" t="s">
        <v>2899</v>
      </c>
      <c r="BJ38" t="s">
        <v>2798</v>
      </c>
      <c r="BM38" t="s">
        <v>3046</v>
      </c>
      <c r="BN38" t="s">
        <v>3040</v>
      </c>
      <c r="BQ38" s="30" t="s">
        <v>3253</v>
      </c>
      <c r="BR38" t="s">
        <v>3334</v>
      </c>
      <c r="BU38" t="s">
        <v>1100</v>
      </c>
      <c r="BV38" t="s">
        <v>3268</v>
      </c>
      <c r="BY38" t="s">
        <v>560</v>
      </c>
      <c r="BZ38" t="s">
        <v>3437</v>
      </c>
      <c r="CC38" t="s">
        <v>993</v>
      </c>
      <c r="CD38" t="s">
        <v>30</v>
      </c>
    </row>
    <row r="39" spans="1:82" x14ac:dyDescent="0.2">
      <c r="A39" t="s">
        <v>28</v>
      </c>
      <c r="B39" t="s">
        <v>3809</v>
      </c>
      <c r="E39" t="s">
        <v>163</v>
      </c>
      <c r="F39" t="s">
        <v>3807</v>
      </c>
      <c r="I39" t="s">
        <v>404</v>
      </c>
      <c r="J39" t="s">
        <v>324</v>
      </c>
      <c r="M39" t="s">
        <v>447</v>
      </c>
      <c r="N39" t="s">
        <v>497</v>
      </c>
      <c r="Q39" t="s">
        <v>1334</v>
      </c>
      <c r="R39" t="s">
        <v>1324</v>
      </c>
      <c r="U39" t="s">
        <v>1660</v>
      </c>
      <c r="V39" t="s">
        <v>1652</v>
      </c>
      <c r="Y39" t="s">
        <v>1797</v>
      </c>
      <c r="Z39" t="s">
        <v>3336</v>
      </c>
      <c r="AC39" t="s">
        <v>1914</v>
      </c>
      <c r="AD39" t="s">
        <v>1914</v>
      </c>
      <c r="AG39" t="s">
        <v>2109</v>
      </c>
      <c r="AH39" t="s">
        <v>3328</v>
      </c>
      <c r="AK39" t="s">
        <v>2177</v>
      </c>
      <c r="AL39" t="s">
        <v>2170</v>
      </c>
      <c r="AO39" t="s">
        <v>2219</v>
      </c>
      <c r="AP39" t="s">
        <v>3792</v>
      </c>
      <c r="AS39" t="s">
        <v>2274</v>
      </c>
      <c r="AT39" t="s">
        <v>2317</v>
      </c>
      <c r="AW39" t="s">
        <v>2499</v>
      </c>
      <c r="AX39" t="s">
        <v>3777</v>
      </c>
      <c r="BA39" t="s">
        <v>2599</v>
      </c>
      <c r="BB39" s="37" t="s">
        <v>2572</v>
      </c>
      <c r="BE39" t="s">
        <v>2755</v>
      </c>
      <c r="BF39" t="s">
        <v>2723</v>
      </c>
      <c r="BI39" t="s">
        <v>2901</v>
      </c>
      <c r="BJ39" t="s">
        <v>2798</v>
      </c>
      <c r="BM39" t="s">
        <v>3810</v>
      </c>
      <c r="BN39" t="s">
        <v>3040</v>
      </c>
      <c r="BQ39" t="s">
        <v>3156</v>
      </c>
      <c r="BR39" t="s">
        <v>2428</v>
      </c>
      <c r="BU39" t="s">
        <v>3295</v>
      </c>
      <c r="BV39" t="s">
        <v>3268</v>
      </c>
      <c r="BY39" t="s">
        <v>621</v>
      </c>
      <c r="BZ39" t="s">
        <v>3437</v>
      </c>
      <c r="CC39" t="s">
        <v>994</v>
      </c>
      <c r="CD39" t="s">
        <v>30</v>
      </c>
    </row>
    <row r="40" spans="1:82" x14ac:dyDescent="0.2">
      <c r="A40" t="s">
        <v>98</v>
      </c>
      <c r="B40" t="s">
        <v>3811</v>
      </c>
      <c r="E40" t="s">
        <v>165</v>
      </c>
      <c r="F40" t="s">
        <v>3807</v>
      </c>
      <c r="I40" t="s">
        <v>407</v>
      </c>
      <c r="J40" t="s">
        <v>324</v>
      </c>
      <c r="M40" t="s">
        <v>448</v>
      </c>
      <c r="N40" t="s">
        <v>497</v>
      </c>
      <c r="Q40" t="s">
        <v>1335</v>
      </c>
      <c r="R40" t="s">
        <v>1324</v>
      </c>
      <c r="U40" t="s">
        <v>1664</v>
      </c>
      <c r="V40" t="s">
        <v>1652</v>
      </c>
      <c r="Y40" t="s">
        <v>1799</v>
      </c>
      <c r="Z40" t="s">
        <v>3336</v>
      </c>
      <c r="AC40" t="s">
        <v>542</v>
      </c>
      <c r="AD40" t="s">
        <v>1914</v>
      </c>
      <c r="AG40" t="s">
        <v>2110</v>
      </c>
      <c r="AH40" t="s">
        <v>3328</v>
      </c>
      <c r="AK40" t="s">
        <v>2178</v>
      </c>
      <c r="AL40" t="s">
        <v>2170</v>
      </c>
      <c r="AO40" t="s">
        <v>2224</v>
      </c>
      <c r="AP40" t="s">
        <v>3792</v>
      </c>
      <c r="AS40" t="s">
        <v>2295</v>
      </c>
      <c r="AT40" t="s">
        <v>2317</v>
      </c>
      <c r="AW40" t="s">
        <v>2500</v>
      </c>
      <c r="AX40" t="s">
        <v>3777</v>
      </c>
      <c r="BA40" t="s">
        <v>2601</v>
      </c>
      <c r="BB40" s="37" t="s">
        <v>2572</v>
      </c>
      <c r="BE40" t="s">
        <v>2756</v>
      </c>
      <c r="BF40" t="s">
        <v>2723</v>
      </c>
      <c r="BI40" t="s">
        <v>2906</v>
      </c>
      <c r="BJ40" t="s">
        <v>2798</v>
      </c>
      <c r="BM40" t="s">
        <v>3048</v>
      </c>
      <c r="BN40" t="s">
        <v>3040</v>
      </c>
      <c r="BQ40" t="s">
        <v>3169</v>
      </c>
      <c r="BR40" t="s">
        <v>2428</v>
      </c>
      <c r="BU40" t="s">
        <v>3296</v>
      </c>
      <c r="BV40" t="s">
        <v>3268</v>
      </c>
      <c r="BY40" t="s">
        <v>636</v>
      </c>
      <c r="BZ40" t="s">
        <v>3437</v>
      </c>
      <c r="CC40" t="s">
        <v>995</v>
      </c>
      <c r="CD40" t="s">
        <v>30</v>
      </c>
    </row>
    <row r="41" spans="1:82" x14ac:dyDescent="0.2">
      <c r="A41" t="s">
        <v>28</v>
      </c>
      <c r="B41" t="s">
        <v>3812</v>
      </c>
      <c r="E41" t="s">
        <v>167</v>
      </c>
      <c r="F41" t="s">
        <v>3807</v>
      </c>
      <c r="I41" t="s">
        <v>408</v>
      </c>
      <c r="J41" t="s">
        <v>324</v>
      </c>
      <c r="M41" t="s">
        <v>449</v>
      </c>
      <c r="N41" t="s">
        <v>497</v>
      </c>
      <c r="Q41" t="s">
        <v>1336</v>
      </c>
      <c r="R41" t="s">
        <v>1324</v>
      </c>
      <c r="U41" t="s">
        <v>1680</v>
      </c>
      <c r="V41" t="s">
        <v>1652</v>
      </c>
      <c r="Y41" t="s">
        <v>1701</v>
      </c>
      <c r="Z41" t="s">
        <v>3336</v>
      </c>
      <c r="AC41" t="s">
        <v>1926</v>
      </c>
      <c r="AD41" t="s">
        <v>1914</v>
      </c>
      <c r="AG41" t="s">
        <v>2111</v>
      </c>
      <c r="AH41" t="s">
        <v>3328</v>
      </c>
      <c r="AK41" t="s">
        <v>2180</v>
      </c>
      <c r="AL41" t="s">
        <v>2170</v>
      </c>
      <c r="AO41" t="s">
        <v>2225</v>
      </c>
      <c r="AP41" t="s">
        <v>3792</v>
      </c>
      <c r="AS41" t="s">
        <v>2296</v>
      </c>
      <c r="AT41" t="s">
        <v>2317</v>
      </c>
      <c r="AW41" t="s">
        <v>2501</v>
      </c>
      <c r="AX41" t="s">
        <v>3777</v>
      </c>
      <c r="BA41" t="s">
        <v>2602</v>
      </c>
      <c r="BB41" s="37" t="s">
        <v>2572</v>
      </c>
      <c r="BE41" t="s">
        <v>2757</v>
      </c>
      <c r="BF41" t="s">
        <v>2723</v>
      </c>
      <c r="BI41" t="s">
        <v>2910</v>
      </c>
      <c r="BJ41" t="s">
        <v>2798</v>
      </c>
      <c r="BM41" t="s">
        <v>3049</v>
      </c>
      <c r="BN41" t="s">
        <v>3040</v>
      </c>
      <c r="BQ41" t="s">
        <v>3172</v>
      </c>
      <c r="BR41" t="s">
        <v>2428</v>
      </c>
      <c r="BU41" t="s">
        <v>3297</v>
      </c>
      <c r="BV41" t="s">
        <v>3268</v>
      </c>
      <c r="BY41" t="s">
        <v>637</v>
      </c>
      <c r="BZ41" t="s">
        <v>3437</v>
      </c>
      <c r="CC41" t="s">
        <v>996</v>
      </c>
      <c r="CD41" t="s">
        <v>30</v>
      </c>
    </row>
    <row r="42" spans="1:82" x14ac:dyDescent="0.2">
      <c r="A42" t="s">
        <v>28</v>
      </c>
      <c r="B42" t="s">
        <v>3813</v>
      </c>
      <c r="E42" t="s">
        <v>169</v>
      </c>
      <c r="F42" t="s">
        <v>3807</v>
      </c>
      <c r="I42" t="s">
        <v>409</v>
      </c>
      <c r="J42" t="s">
        <v>324</v>
      </c>
      <c r="M42" t="s">
        <v>454</v>
      </c>
      <c r="N42" t="s">
        <v>497</v>
      </c>
      <c r="Q42" t="s">
        <v>575</v>
      </c>
      <c r="R42" t="s">
        <v>1324</v>
      </c>
      <c r="U42" t="s">
        <v>1681</v>
      </c>
      <c r="V42" t="s">
        <v>1652</v>
      </c>
      <c r="Y42" t="s">
        <v>1803</v>
      </c>
      <c r="Z42" t="s">
        <v>3336</v>
      </c>
      <c r="AC42" t="s">
        <v>1927</v>
      </c>
      <c r="AD42" t="s">
        <v>1914</v>
      </c>
      <c r="AG42" t="s">
        <v>2112</v>
      </c>
      <c r="AH42" t="s">
        <v>3328</v>
      </c>
      <c r="AK42" t="s">
        <v>282</v>
      </c>
      <c r="AL42" t="s">
        <v>2170</v>
      </c>
      <c r="AO42" t="s">
        <v>2207</v>
      </c>
      <c r="AP42" t="s">
        <v>2208</v>
      </c>
      <c r="AS42" t="s">
        <v>2310</v>
      </c>
      <c r="AT42" t="s">
        <v>2317</v>
      </c>
      <c r="AW42" t="s">
        <v>2508</v>
      </c>
      <c r="AX42" t="s">
        <v>3777</v>
      </c>
      <c r="BA42" t="s">
        <v>2603</v>
      </c>
      <c r="BB42" s="37" t="s">
        <v>2572</v>
      </c>
      <c r="BE42" t="s">
        <v>2758</v>
      </c>
      <c r="BF42" t="s">
        <v>2723</v>
      </c>
      <c r="BI42" t="s">
        <v>764</v>
      </c>
      <c r="BJ42" t="s">
        <v>2798</v>
      </c>
      <c r="BM42" t="s">
        <v>3050</v>
      </c>
      <c r="BN42" t="s">
        <v>3040</v>
      </c>
      <c r="BQ42" t="s">
        <v>3176</v>
      </c>
      <c r="BR42" t="s">
        <v>2428</v>
      </c>
      <c r="BU42" t="s">
        <v>123</v>
      </c>
      <c r="BV42" t="s">
        <v>3268</v>
      </c>
      <c r="BY42" t="s">
        <v>638</v>
      </c>
      <c r="BZ42" t="s">
        <v>3437</v>
      </c>
      <c r="CC42" t="s">
        <v>997</v>
      </c>
      <c r="CD42" t="s">
        <v>30</v>
      </c>
    </row>
    <row r="43" spans="1:82" x14ac:dyDescent="0.2">
      <c r="A43" t="s">
        <v>98</v>
      </c>
      <c r="B43" t="s">
        <v>3814</v>
      </c>
      <c r="E43" t="s">
        <v>171</v>
      </c>
      <c r="F43" t="s">
        <v>3807</v>
      </c>
      <c r="I43" t="s">
        <v>410</v>
      </c>
      <c r="J43" t="s">
        <v>324</v>
      </c>
      <c r="M43" t="s">
        <v>472</v>
      </c>
      <c r="N43" t="s">
        <v>497</v>
      </c>
      <c r="Q43" t="s">
        <v>575</v>
      </c>
      <c r="R43" t="s">
        <v>1324</v>
      </c>
      <c r="U43" t="s">
        <v>703</v>
      </c>
      <c r="V43" t="s">
        <v>1652</v>
      </c>
      <c r="Y43" t="s">
        <v>1804</v>
      </c>
      <c r="Z43" t="s">
        <v>3336</v>
      </c>
      <c r="AC43" t="s">
        <v>1929</v>
      </c>
      <c r="AD43" t="s">
        <v>1914</v>
      </c>
      <c r="AG43" t="s">
        <v>2113</v>
      </c>
      <c r="AH43" t="s">
        <v>3328</v>
      </c>
      <c r="AK43" t="s">
        <v>2185</v>
      </c>
      <c r="AL43" t="s">
        <v>2170</v>
      </c>
      <c r="AO43" t="s">
        <v>3815</v>
      </c>
      <c r="AP43" t="s">
        <v>2208</v>
      </c>
      <c r="AS43" t="s">
        <v>2314</v>
      </c>
      <c r="AT43" t="s">
        <v>2317</v>
      </c>
      <c r="AW43" t="s">
        <v>2510</v>
      </c>
      <c r="AX43" t="s">
        <v>3777</v>
      </c>
      <c r="BA43" t="s">
        <v>2604</v>
      </c>
      <c r="BB43" s="37" t="s">
        <v>2572</v>
      </c>
      <c r="BE43" t="s">
        <v>2760</v>
      </c>
      <c r="BF43" t="s">
        <v>2723</v>
      </c>
      <c r="BI43" t="s">
        <v>2913</v>
      </c>
      <c r="BJ43" t="s">
        <v>2798</v>
      </c>
      <c r="BM43" t="s">
        <v>3051</v>
      </c>
      <c r="BN43" t="s">
        <v>3040</v>
      </c>
      <c r="BQ43" t="s">
        <v>3183</v>
      </c>
      <c r="BR43" t="s">
        <v>2428</v>
      </c>
      <c r="BU43" t="s">
        <v>3114</v>
      </c>
      <c r="BV43" t="s">
        <v>3268</v>
      </c>
      <c r="BY43" t="s">
        <v>657</v>
      </c>
      <c r="BZ43" t="s">
        <v>3437</v>
      </c>
      <c r="CC43" t="s">
        <v>998</v>
      </c>
      <c r="CD43" t="s">
        <v>30</v>
      </c>
    </row>
    <row r="44" spans="1:82" x14ac:dyDescent="0.2">
      <c r="A44" t="s">
        <v>98</v>
      </c>
      <c r="B44" t="s">
        <v>3816</v>
      </c>
      <c r="E44" t="s">
        <v>173</v>
      </c>
      <c r="F44" t="s">
        <v>3807</v>
      </c>
      <c r="I44" t="s">
        <v>414</v>
      </c>
      <c r="J44" t="s">
        <v>324</v>
      </c>
      <c r="M44" t="s">
        <v>475</v>
      </c>
      <c r="N44" t="s">
        <v>497</v>
      </c>
      <c r="Q44" t="s">
        <v>1338</v>
      </c>
      <c r="R44" t="s">
        <v>1324</v>
      </c>
      <c r="U44" t="s">
        <v>1682</v>
      </c>
      <c r="V44" t="s">
        <v>1652</v>
      </c>
      <c r="Y44" t="s">
        <v>1805</v>
      </c>
      <c r="Z44" t="s">
        <v>3336</v>
      </c>
      <c r="AC44" t="s">
        <v>1935</v>
      </c>
      <c r="AD44" t="s">
        <v>1914</v>
      </c>
      <c r="AG44" t="s">
        <v>2138</v>
      </c>
      <c r="AH44" t="s">
        <v>3328</v>
      </c>
      <c r="AK44" t="s">
        <v>1452</v>
      </c>
      <c r="AL44" t="s">
        <v>2170</v>
      </c>
      <c r="AO44" s="30" t="s">
        <v>3817</v>
      </c>
      <c r="AP44" t="s">
        <v>2208</v>
      </c>
      <c r="AS44" t="s">
        <v>2315</v>
      </c>
      <c r="AT44" t="s">
        <v>2317</v>
      </c>
      <c r="AW44" t="s">
        <v>2512</v>
      </c>
      <c r="AX44" t="s">
        <v>3777</v>
      </c>
      <c r="BA44" t="s">
        <v>2606</v>
      </c>
      <c r="BB44" s="37" t="s">
        <v>2572</v>
      </c>
      <c r="BE44" t="s">
        <v>727</v>
      </c>
      <c r="BF44" t="s">
        <v>2723</v>
      </c>
      <c r="BI44" s="30" t="s">
        <v>2914</v>
      </c>
      <c r="BJ44" t="s">
        <v>2798</v>
      </c>
      <c r="BM44" t="s">
        <v>3052</v>
      </c>
      <c r="BN44" t="s">
        <v>3040</v>
      </c>
      <c r="BQ44" t="s">
        <v>3188</v>
      </c>
      <c r="BR44" t="s">
        <v>2428</v>
      </c>
      <c r="BU44" t="s">
        <v>2683</v>
      </c>
      <c r="BV44" t="s">
        <v>3268</v>
      </c>
      <c r="BY44" t="s">
        <v>742</v>
      </c>
      <c r="BZ44" t="s">
        <v>3437</v>
      </c>
      <c r="CC44" t="s">
        <v>999</v>
      </c>
      <c r="CD44" t="s">
        <v>30</v>
      </c>
    </row>
    <row r="45" spans="1:82" x14ac:dyDescent="0.2">
      <c r="A45" t="s">
        <v>28</v>
      </c>
      <c r="B45" t="s">
        <v>3818</v>
      </c>
      <c r="E45" t="s">
        <v>175</v>
      </c>
      <c r="F45" t="s">
        <v>3807</v>
      </c>
      <c r="I45" t="s">
        <v>416</v>
      </c>
      <c r="J45" t="s">
        <v>324</v>
      </c>
      <c r="M45" t="s">
        <v>3819</v>
      </c>
      <c r="N45" t="s">
        <v>497</v>
      </c>
      <c r="Q45" t="s">
        <v>1339</v>
      </c>
      <c r="R45" t="s">
        <v>1324</v>
      </c>
      <c r="U45" t="s">
        <v>1687</v>
      </c>
      <c r="V45" t="s">
        <v>1652</v>
      </c>
      <c r="Y45" t="s">
        <v>1807</v>
      </c>
      <c r="Z45" t="s">
        <v>3336</v>
      </c>
      <c r="AC45" t="s">
        <v>1946</v>
      </c>
      <c r="AD45" t="s">
        <v>1914</v>
      </c>
      <c r="AG45" t="s">
        <v>2128</v>
      </c>
      <c r="AH45" t="s">
        <v>3328</v>
      </c>
      <c r="AK45" t="s">
        <v>2188</v>
      </c>
      <c r="AL45" t="s">
        <v>2170</v>
      </c>
      <c r="AS45" t="s">
        <v>3820</v>
      </c>
      <c r="AT45" t="s">
        <v>2317</v>
      </c>
      <c r="AW45" t="s">
        <v>2428</v>
      </c>
      <c r="AX45" t="s">
        <v>3777</v>
      </c>
      <c r="BA45" t="s">
        <v>2607</v>
      </c>
      <c r="BB45" s="37" t="s">
        <v>2572</v>
      </c>
      <c r="BE45" t="s">
        <v>2761</v>
      </c>
      <c r="BF45" t="s">
        <v>2723</v>
      </c>
      <c r="BI45" t="s">
        <v>2795</v>
      </c>
      <c r="BJ45" t="s">
        <v>3821</v>
      </c>
      <c r="BM45" t="s">
        <v>3053</v>
      </c>
      <c r="BN45" t="s">
        <v>3040</v>
      </c>
      <c r="BQ45" t="s">
        <v>3198</v>
      </c>
      <c r="BR45" t="s">
        <v>2428</v>
      </c>
      <c r="BU45" t="s">
        <v>3304</v>
      </c>
      <c r="BV45" t="s">
        <v>3268</v>
      </c>
      <c r="BY45" t="s">
        <v>766</v>
      </c>
      <c r="BZ45" t="s">
        <v>3437</v>
      </c>
      <c r="CC45" t="s">
        <v>1027</v>
      </c>
      <c r="CD45" t="s">
        <v>30</v>
      </c>
    </row>
    <row r="46" spans="1:82" x14ac:dyDescent="0.2">
      <c r="A46" t="s">
        <v>98</v>
      </c>
      <c r="B46" t="s">
        <v>3822</v>
      </c>
      <c r="E46" t="s">
        <v>177</v>
      </c>
      <c r="F46" t="s">
        <v>3807</v>
      </c>
      <c r="I46" t="s">
        <v>3129</v>
      </c>
      <c r="J46" t="s">
        <v>324</v>
      </c>
      <c r="M46" t="s">
        <v>499</v>
      </c>
      <c r="N46" t="s">
        <v>497</v>
      </c>
      <c r="Q46" t="s">
        <v>1337</v>
      </c>
      <c r="R46" t="s">
        <v>1324</v>
      </c>
      <c r="U46" t="s">
        <v>1699</v>
      </c>
      <c r="V46" t="s">
        <v>1652</v>
      </c>
      <c r="Y46" s="30" t="s">
        <v>1810</v>
      </c>
      <c r="Z46" t="s">
        <v>3336</v>
      </c>
      <c r="AC46" t="s">
        <v>1947</v>
      </c>
      <c r="AD46" t="s">
        <v>1914</v>
      </c>
      <c r="AG46" t="s">
        <v>2129</v>
      </c>
      <c r="AH46" t="s">
        <v>3328</v>
      </c>
      <c r="AK46" t="s">
        <v>417</v>
      </c>
      <c r="AL46" t="s">
        <v>2170</v>
      </c>
      <c r="AS46" t="s">
        <v>2320</v>
      </c>
      <c r="AT46" t="s">
        <v>2317</v>
      </c>
      <c r="AW46" t="s">
        <v>2514</v>
      </c>
      <c r="AX46" t="s">
        <v>3777</v>
      </c>
      <c r="BA46" s="30" t="s">
        <v>441</v>
      </c>
      <c r="BB46" s="37" t="s">
        <v>2572</v>
      </c>
      <c r="BE46" t="s">
        <v>3823</v>
      </c>
      <c r="BF46" t="s">
        <v>2723</v>
      </c>
      <c r="BI46" t="s">
        <v>2802</v>
      </c>
      <c r="BJ46" t="s">
        <v>3821</v>
      </c>
      <c r="BM46" t="s">
        <v>3054</v>
      </c>
      <c r="BN46" t="s">
        <v>3040</v>
      </c>
      <c r="BQ46" t="s">
        <v>1672</v>
      </c>
      <c r="BR46" t="s">
        <v>2428</v>
      </c>
      <c r="BU46" t="s">
        <v>3305</v>
      </c>
      <c r="BV46" t="s">
        <v>3268</v>
      </c>
      <c r="BY46" t="s">
        <v>767</v>
      </c>
      <c r="BZ46" t="s">
        <v>3437</v>
      </c>
      <c r="CC46" t="s">
        <v>1028</v>
      </c>
      <c r="CD46" t="s">
        <v>30</v>
      </c>
    </row>
    <row r="47" spans="1:82" x14ac:dyDescent="0.2">
      <c r="A47" t="s">
        <v>28</v>
      </c>
      <c r="B47" t="s">
        <v>3824</v>
      </c>
      <c r="E47" t="s">
        <v>180</v>
      </c>
      <c r="F47" t="s">
        <v>3807</v>
      </c>
      <c r="I47" t="s">
        <v>423</v>
      </c>
      <c r="J47" t="s">
        <v>324</v>
      </c>
      <c r="M47" t="s">
        <v>507</v>
      </c>
      <c r="N47" t="s">
        <v>497</v>
      </c>
      <c r="Q47" t="s">
        <v>1340</v>
      </c>
      <c r="R47" t="s">
        <v>1324</v>
      </c>
      <c r="U47" t="s">
        <v>1702</v>
      </c>
      <c r="V47" t="s">
        <v>1652</v>
      </c>
      <c r="Y47" t="s">
        <v>1708</v>
      </c>
      <c r="Z47" t="s">
        <v>1727</v>
      </c>
      <c r="AC47" t="s">
        <v>727</v>
      </c>
      <c r="AD47" t="s">
        <v>1914</v>
      </c>
      <c r="AG47" t="s">
        <v>2132</v>
      </c>
      <c r="AH47" t="s">
        <v>3328</v>
      </c>
      <c r="AK47" s="30" t="s">
        <v>2191</v>
      </c>
      <c r="AL47" t="s">
        <v>2170</v>
      </c>
      <c r="AS47" t="s">
        <v>2348</v>
      </c>
      <c r="AT47" t="s">
        <v>2317</v>
      </c>
      <c r="AW47" t="s">
        <v>2515</v>
      </c>
      <c r="AX47" t="s">
        <v>3777</v>
      </c>
      <c r="BA47" t="s">
        <v>3825</v>
      </c>
      <c r="BB47" t="s">
        <v>2565</v>
      </c>
      <c r="BE47" t="s">
        <v>3826</v>
      </c>
      <c r="BF47" t="s">
        <v>2723</v>
      </c>
      <c r="BI47" t="s">
        <v>2805</v>
      </c>
      <c r="BJ47" t="s">
        <v>3821</v>
      </c>
      <c r="BM47" t="s">
        <v>3055</v>
      </c>
      <c r="BN47" t="s">
        <v>3040</v>
      </c>
      <c r="BQ47" t="s">
        <v>3204</v>
      </c>
      <c r="BR47" t="s">
        <v>2428</v>
      </c>
      <c r="BU47" t="s">
        <v>427</v>
      </c>
      <c r="BV47" t="s">
        <v>3268</v>
      </c>
      <c r="BY47" t="s">
        <v>795</v>
      </c>
      <c r="BZ47" t="s">
        <v>3437</v>
      </c>
      <c r="CC47" t="s">
        <v>1029</v>
      </c>
      <c r="CD47" t="s">
        <v>30</v>
      </c>
    </row>
    <row r="48" spans="1:82" x14ac:dyDescent="0.2">
      <c r="A48" t="s">
        <v>98</v>
      </c>
      <c r="B48" t="s">
        <v>3827</v>
      </c>
      <c r="E48" t="s">
        <v>182</v>
      </c>
      <c r="F48" t="s">
        <v>3807</v>
      </c>
      <c r="I48" t="s">
        <v>427</v>
      </c>
      <c r="J48" t="s">
        <v>324</v>
      </c>
      <c r="M48" t="s">
        <v>524</v>
      </c>
      <c r="N48" t="s">
        <v>497</v>
      </c>
      <c r="Q48" t="s">
        <v>1341</v>
      </c>
      <c r="R48" t="s">
        <v>1324</v>
      </c>
      <c r="U48" t="s">
        <v>1703</v>
      </c>
      <c r="V48" t="s">
        <v>1652</v>
      </c>
      <c r="Y48" t="s">
        <v>1709</v>
      </c>
      <c r="Z48" t="s">
        <v>1727</v>
      </c>
      <c r="AC48" t="s">
        <v>1963</v>
      </c>
      <c r="AD48" t="s">
        <v>1914</v>
      </c>
      <c r="AG48" t="s">
        <v>2133</v>
      </c>
      <c r="AH48" t="s">
        <v>3328</v>
      </c>
      <c r="AK48" t="s">
        <v>2151</v>
      </c>
      <c r="AL48" t="s">
        <v>3697</v>
      </c>
      <c r="AS48" t="s">
        <v>2351</v>
      </c>
      <c r="AT48" t="s">
        <v>2317</v>
      </c>
      <c r="AW48" t="s">
        <v>2520</v>
      </c>
      <c r="AX48" t="s">
        <v>3777</v>
      </c>
      <c r="BA48" t="s">
        <v>2534</v>
      </c>
      <c r="BB48" t="s">
        <v>2565</v>
      </c>
      <c r="BE48" t="s">
        <v>2767</v>
      </c>
      <c r="BF48" t="s">
        <v>2723</v>
      </c>
      <c r="BI48" t="s">
        <v>2806</v>
      </c>
      <c r="BJ48" t="s">
        <v>3821</v>
      </c>
      <c r="BM48" t="s">
        <v>3056</v>
      </c>
      <c r="BN48" t="s">
        <v>3040</v>
      </c>
      <c r="BQ48" t="s">
        <v>3206</v>
      </c>
      <c r="BR48" t="s">
        <v>2428</v>
      </c>
      <c r="BU48" t="s">
        <v>3311</v>
      </c>
      <c r="BV48" t="s">
        <v>3268</v>
      </c>
      <c r="BY48" t="s">
        <v>796</v>
      </c>
      <c r="BZ48" t="s">
        <v>3437</v>
      </c>
      <c r="CC48" t="s">
        <v>1030</v>
      </c>
      <c r="CD48" t="s">
        <v>30</v>
      </c>
    </row>
    <row r="49" spans="1:82" x14ac:dyDescent="0.2">
      <c r="A49" t="s">
        <v>98</v>
      </c>
      <c r="B49" t="s">
        <v>3828</v>
      </c>
      <c r="E49" t="s">
        <v>184</v>
      </c>
      <c r="F49" t="s">
        <v>3807</v>
      </c>
      <c r="I49" t="s">
        <v>428</v>
      </c>
      <c r="J49" t="s">
        <v>324</v>
      </c>
      <c r="M49" t="s">
        <v>529</v>
      </c>
      <c r="N49" t="s">
        <v>497</v>
      </c>
      <c r="Q49" t="s">
        <v>1342</v>
      </c>
      <c r="R49" t="s">
        <v>1324</v>
      </c>
      <c r="U49" s="30" t="s">
        <v>1705</v>
      </c>
      <c r="V49" t="s">
        <v>1652</v>
      </c>
      <c r="Y49" t="s">
        <v>1710</v>
      </c>
      <c r="Z49" t="s">
        <v>1727</v>
      </c>
      <c r="AC49" t="s">
        <v>1967</v>
      </c>
      <c r="AD49" t="s">
        <v>1914</v>
      </c>
      <c r="AG49" t="s">
        <v>1388</v>
      </c>
      <c r="AH49" t="s">
        <v>2010</v>
      </c>
      <c r="AK49" t="s">
        <v>2153</v>
      </c>
      <c r="AL49" t="s">
        <v>3697</v>
      </c>
      <c r="AS49" t="s">
        <v>2354</v>
      </c>
      <c r="AT49" t="s">
        <v>2317</v>
      </c>
      <c r="AW49" t="s">
        <v>2522</v>
      </c>
      <c r="AX49" t="s">
        <v>3777</v>
      </c>
      <c r="BA49" t="s">
        <v>2535</v>
      </c>
      <c r="BB49" t="s">
        <v>2565</v>
      </c>
      <c r="BE49" t="s">
        <v>2768</v>
      </c>
      <c r="BF49" t="s">
        <v>2723</v>
      </c>
      <c r="BI49" t="s">
        <v>2814</v>
      </c>
      <c r="BJ49" t="s">
        <v>3821</v>
      </c>
      <c r="BM49" t="s">
        <v>3057</v>
      </c>
      <c r="BN49" t="s">
        <v>3040</v>
      </c>
      <c r="BQ49" t="s">
        <v>3211</v>
      </c>
      <c r="BR49" t="s">
        <v>2428</v>
      </c>
      <c r="BU49" t="s">
        <v>3314</v>
      </c>
      <c r="BV49" t="s">
        <v>3268</v>
      </c>
      <c r="BY49" t="s">
        <v>817</v>
      </c>
      <c r="BZ49" t="s">
        <v>3437</v>
      </c>
      <c r="CC49" t="s">
        <v>1031</v>
      </c>
      <c r="CD49" t="s">
        <v>30</v>
      </c>
    </row>
    <row r="50" spans="1:82" x14ac:dyDescent="0.2">
      <c r="A50" t="s">
        <v>98</v>
      </c>
      <c r="B50" t="s">
        <v>3829</v>
      </c>
      <c r="E50" t="s">
        <v>186</v>
      </c>
      <c r="F50" t="s">
        <v>3807</v>
      </c>
      <c r="I50" t="s">
        <v>432</v>
      </c>
      <c r="J50" t="s">
        <v>324</v>
      </c>
      <c r="M50" t="s">
        <v>565</v>
      </c>
      <c r="N50" t="s">
        <v>497</v>
      </c>
      <c r="Q50" t="s">
        <v>1343</v>
      </c>
      <c r="R50" t="s">
        <v>1324</v>
      </c>
      <c r="U50" t="s">
        <v>1686</v>
      </c>
      <c r="V50" t="s">
        <v>1686</v>
      </c>
      <c r="Y50" t="s">
        <v>1712</v>
      </c>
      <c r="Z50" t="s">
        <v>1727</v>
      </c>
      <c r="AC50" s="30" t="s">
        <v>1968</v>
      </c>
      <c r="AD50" t="s">
        <v>1914</v>
      </c>
      <c r="AG50" t="s">
        <v>1983</v>
      </c>
      <c r="AH50" t="s">
        <v>2010</v>
      </c>
      <c r="AK50" t="s">
        <v>2156</v>
      </c>
      <c r="AL50" t="s">
        <v>3697</v>
      </c>
      <c r="AS50" t="s">
        <v>2525</v>
      </c>
      <c r="AT50" t="s">
        <v>2317</v>
      </c>
      <c r="AW50" t="s">
        <v>2526</v>
      </c>
      <c r="AX50" t="s">
        <v>3777</v>
      </c>
      <c r="BA50" t="s">
        <v>2537</v>
      </c>
      <c r="BB50" t="s">
        <v>2565</v>
      </c>
      <c r="BE50" t="s">
        <v>69</v>
      </c>
      <c r="BF50" t="s">
        <v>2723</v>
      </c>
      <c r="BI50" t="s">
        <v>2821</v>
      </c>
      <c r="BJ50" t="s">
        <v>3821</v>
      </c>
      <c r="BM50" t="s">
        <v>3058</v>
      </c>
      <c r="BN50" t="s">
        <v>3040</v>
      </c>
      <c r="BQ50" t="s">
        <v>2428</v>
      </c>
      <c r="BR50" t="s">
        <v>2428</v>
      </c>
      <c r="BU50" t="s">
        <v>3315</v>
      </c>
      <c r="BV50" t="s">
        <v>3268</v>
      </c>
      <c r="BY50" t="s">
        <v>823</v>
      </c>
      <c r="BZ50" t="s">
        <v>3437</v>
      </c>
      <c r="CC50" t="s">
        <v>1032</v>
      </c>
      <c r="CD50" t="s">
        <v>30</v>
      </c>
    </row>
    <row r="51" spans="1:82" x14ac:dyDescent="0.2">
      <c r="A51" t="s">
        <v>28</v>
      </c>
      <c r="B51" t="s">
        <v>3830</v>
      </c>
      <c r="E51" t="s">
        <v>188</v>
      </c>
      <c r="F51" t="s">
        <v>3807</v>
      </c>
      <c r="I51" s="30" t="s">
        <v>435</v>
      </c>
      <c r="J51" t="s">
        <v>324</v>
      </c>
      <c r="M51" t="s">
        <v>580</v>
      </c>
      <c r="N51" t="s">
        <v>497</v>
      </c>
      <c r="Q51" t="s">
        <v>1344</v>
      </c>
      <c r="R51" t="s">
        <v>1324</v>
      </c>
      <c r="U51" t="s">
        <v>1639</v>
      </c>
      <c r="V51" t="s">
        <v>1654</v>
      </c>
      <c r="Y51" t="s">
        <v>1713</v>
      </c>
      <c r="Z51" t="s">
        <v>1727</v>
      </c>
      <c r="AC51" t="s">
        <v>3831</v>
      </c>
      <c r="AD51" t="s">
        <v>1901</v>
      </c>
      <c r="AG51" t="s">
        <v>1984</v>
      </c>
      <c r="AH51" t="s">
        <v>2010</v>
      </c>
      <c r="AK51" t="s">
        <v>2157</v>
      </c>
      <c r="AL51" t="s">
        <v>3697</v>
      </c>
      <c r="AS51" t="s">
        <v>2363</v>
      </c>
      <c r="AT51" t="s">
        <v>2317</v>
      </c>
      <c r="AW51" s="30" t="s">
        <v>2529</v>
      </c>
      <c r="AX51" t="s">
        <v>3777</v>
      </c>
      <c r="BA51" t="s">
        <v>2538</v>
      </c>
      <c r="BB51" t="s">
        <v>2565</v>
      </c>
      <c r="BE51" t="s">
        <v>2771</v>
      </c>
      <c r="BF51" t="s">
        <v>2723</v>
      </c>
      <c r="BI51" t="s">
        <v>1515</v>
      </c>
      <c r="BJ51" t="s">
        <v>3821</v>
      </c>
      <c r="BM51" s="30" t="s">
        <v>3059</v>
      </c>
      <c r="BN51" t="s">
        <v>3040</v>
      </c>
      <c r="BQ51" t="s">
        <v>3216</v>
      </c>
      <c r="BR51" t="s">
        <v>2428</v>
      </c>
      <c r="BU51" t="s">
        <v>3316</v>
      </c>
      <c r="BV51" t="s">
        <v>3268</v>
      </c>
      <c r="BY51" t="s">
        <v>825</v>
      </c>
      <c r="BZ51" t="s">
        <v>3437</v>
      </c>
      <c r="CC51" s="30" t="s">
        <v>1033</v>
      </c>
      <c r="CD51" t="s">
        <v>30</v>
      </c>
    </row>
    <row r="52" spans="1:82" x14ac:dyDescent="0.2">
      <c r="A52" t="s">
        <v>98</v>
      </c>
      <c r="B52" t="s">
        <v>3832</v>
      </c>
      <c r="E52" t="s">
        <v>190</v>
      </c>
      <c r="F52" t="s">
        <v>3807</v>
      </c>
      <c r="I52" t="s">
        <v>294</v>
      </c>
      <c r="J52" t="s">
        <v>308</v>
      </c>
      <c r="M52" t="s">
        <v>588</v>
      </c>
      <c r="N52" t="s">
        <v>497</v>
      </c>
      <c r="Q52" t="s">
        <v>1345</v>
      </c>
      <c r="R52" t="s">
        <v>1324</v>
      </c>
      <c r="U52" t="s">
        <v>1653</v>
      </c>
      <c r="V52" t="s">
        <v>1654</v>
      </c>
      <c r="Y52" t="s">
        <v>1714</v>
      </c>
      <c r="Z52" t="s">
        <v>1727</v>
      </c>
      <c r="AC52" t="s">
        <v>3833</v>
      </c>
      <c r="AD52" t="s">
        <v>1901</v>
      </c>
      <c r="AG52" t="s">
        <v>1987</v>
      </c>
      <c r="AH52" t="s">
        <v>2010</v>
      </c>
      <c r="AK52" t="s">
        <v>2160</v>
      </c>
      <c r="AL52" t="s">
        <v>3697</v>
      </c>
      <c r="AS52" t="s">
        <v>2365</v>
      </c>
      <c r="AT52" t="s">
        <v>2317</v>
      </c>
      <c r="AW52" t="s">
        <v>2462</v>
      </c>
      <c r="AX52" t="s">
        <v>2504</v>
      </c>
      <c r="BA52" t="s">
        <v>2544</v>
      </c>
      <c r="BB52" t="s">
        <v>2565</v>
      </c>
      <c r="BE52" t="s">
        <v>2449</v>
      </c>
      <c r="BF52" t="s">
        <v>2723</v>
      </c>
      <c r="BI52" t="s">
        <v>2829</v>
      </c>
      <c r="BJ52" t="s">
        <v>3821</v>
      </c>
      <c r="BM52" t="s">
        <v>2984</v>
      </c>
      <c r="BN52" t="s">
        <v>2990</v>
      </c>
      <c r="BQ52" t="s">
        <v>3218</v>
      </c>
      <c r="BR52" t="s">
        <v>2428</v>
      </c>
      <c r="BU52" t="s">
        <v>3317</v>
      </c>
      <c r="BV52" t="s">
        <v>3268</v>
      </c>
      <c r="BY52" t="s">
        <v>826</v>
      </c>
      <c r="BZ52" t="s">
        <v>3437</v>
      </c>
      <c r="CC52" t="s">
        <v>34</v>
      </c>
      <c r="CD52" t="s">
        <v>33</v>
      </c>
    </row>
    <row r="53" spans="1:82" x14ac:dyDescent="0.2">
      <c r="A53" t="s">
        <v>98</v>
      </c>
      <c r="B53" t="s">
        <v>3834</v>
      </c>
      <c r="E53" t="s">
        <v>192</v>
      </c>
      <c r="F53" t="s">
        <v>3807</v>
      </c>
      <c r="I53" t="s">
        <v>296</v>
      </c>
      <c r="J53" t="s">
        <v>308</v>
      </c>
      <c r="M53" t="s">
        <v>591</v>
      </c>
      <c r="N53" t="s">
        <v>497</v>
      </c>
      <c r="Q53" t="s">
        <v>1346</v>
      </c>
      <c r="R53" t="s">
        <v>1324</v>
      </c>
      <c r="U53" t="s">
        <v>1656</v>
      </c>
      <c r="V53" t="s">
        <v>1654</v>
      </c>
      <c r="Y53" t="s">
        <v>1716</v>
      </c>
      <c r="Z53" t="s">
        <v>1727</v>
      </c>
      <c r="AC53" t="s">
        <v>3835</v>
      </c>
      <c r="AD53" t="s">
        <v>1901</v>
      </c>
      <c r="AG53" t="s">
        <v>1988</v>
      </c>
      <c r="AH53" t="s">
        <v>2010</v>
      </c>
      <c r="AK53" t="s">
        <v>2181</v>
      </c>
      <c r="AL53" t="s">
        <v>3697</v>
      </c>
      <c r="AS53" t="s">
        <v>2239</v>
      </c>
      <c r="AT53" t="s">
        <v>2290</v>
      </c>
      <c r="AW53" t="s">
        <v>2463</v>
      </c>
      <c r="AX53" t="s">
        <v>2504</v>
      </c>
      <c r="BA53" t="s">
        <v>2549</v>
      </c>
      <c r="BB53" t="s">
        <v>2565</v>
      </c>
      <c r="BE53" t="s">
        <v>2775</v>
      </c>
      <c r="BF53" t="s">
        <v>2723</v>
      </c>
      <c r="BI53" t="s">
        <v>2830</v>
      </c>
      <c r="BJ53" t="s">
        <v>3821</v>
      </c>
      <c r="BM53" t="s">
        <v>2985</v>
      </c>
      <c r="BN53" t="s">
        <v>2990</v>
      </c>
      <c r="BQ53" t="s">
        <v>3220</v>
      </c>
      <c r="BR53" t="s">
        <v>2428</v>
      </c>
      <c r="BU53" t="s">
        <v>3318</v>
      </c>
      <c r="BV53" t="s">
        <v>3268</v>
      </c>
      <c r="BY53" s="30" t="s">
        <v>827</v>
      </c>
      <c r="BZ53" t="s">
        <v>3437</v>
      </c>
      <c r="CC53" t="s">
        <v>36</v>
      </c>
      <c r="CD53" t="s">
        <v>33</v>
      </c>
    </row>
    <row r="54" spans="1:82" x14ac:dyDescent="0.2">
      <c r="A54" t="s">
        <v>98</v>
      </c>
      <c r="B54" t="s">
        <v>3836</v>
      </c>
      <c r="E54" t="s">
        <v>194</v>
      </c>
      <c r="F54" t="s">
        <v>3807</v>
      </c>
      <c r="I54" t="s">
        <v>301</v>
      </c>
      <c r="J54" t="s">
        <v>308</v>
      </c>
      <c r="M54" t="s">
        <v>596</v>
      </c>
      <c r="N54" t="s">
        <v>497</v>
      </c>
      <c r="Q54" t="s">
        <v>1347</v>
      </c>
      <c r="R54" t="s">
        <v>1324</v>
      </c>
      <c r="U54" t="s">
        <v>1675</v>
      </c>
      <c r="V54" t="s">
        <v>1654</v>
      </c>
      <c r="Y54" t="s">
        <v>1718</v>
      </c>
      <c r="Z54" t="s">
        <v>1727</v>
      </c>
      <c r="AC54" t="s">
        <v>3837</v>
      </c>
      <c r="AD54" t="s">
        <v>1901</v>
      </c>
      <c r="AG54" t="s">
        <v>1990</v>
      </c>
      <c r="AH54" t="s">
        <v>2010</v>
      </c>
      <c r="AK54" t="s">
        <v>2182</v>
      </c>
      <c r="AL54" t="s">
        <v>3697</v>
      </c>
      <c r="AS54" t="s">
        <v>1423</v>
      </c>
      <c r="AT54" t="s">
        <v>2290</v>
      </c>
      <c r="AW54" t="s">
        <v>2468</v>
      </c>
      <c r="AX54" t="s">
        <v>2504</v>
      </c>
      <c r="BA54" t="s">
        <v>105</v>
      </c>
      <c r="BB54" t="s">
        <v>2565</v>
      </c>
      <c r="BE54" t="s">
        <v>2776</v>
      </c>
      <c r="BF54" t="s">
        <v>2723</v>
      </c>
      <c r="BI54" t="s">
        <v>2835</v>
      </c>
      <c r="BJ54" t="s">
        <v>3821</v>
      </c>
      <c r="BM54" t="s">
        <v>2986</v>
      </c>
      <c r="BN54" t="s">
        <v>2990</v>
      </c>
      <c r="BQ54" t="s">
        <v>1124</v>
      </c>
      <c r="BR54" t="s">
        <v>2428</v>
      </c>
      <c r="BU54" t="s">
        <v>3319</v>
      </c>
      <c r="BV54" t="s">
        <v>3268</v>
      </c>
      <c r="BY54" t="s">
        <v>830</v>
      </c>
      <c r="BZ54" t="s">
        <v>3437</v>
      </c>
      <c r="CC54" t="s">
        <v>38</v>
      </c>
      <c r="CD54" t="s">
        <v>33</v>
      </c>
    </row>
    <row r="55" spans="1:82" x14ac:dyDescent="0.2">
      <c r="A55" t="s">
        <v>98</v>
      </c>
      <c r="B55" t="s">
        <v>3838</v>
      </c>
      <c r="E55" t="s">
        <v>196</v>
      </c>
      <c r="F55" t="s">
        <v>3807</v>
      </c>
      <c r="I55" t="s">
        <v>304</v>
      </c>
      <c r="J55" t="s">
        <v>308</v>
      </c>
      <c r="M55" t="s">
        <v>603</v>
      </c>
      <c r="N55" t="s">
        <v>497</v>
      </c>
      <c r="Q55" t="s">
        <v>1348</v>
      </c>
      <c r="R55" t="s">
        <v>1324</v>
      </c>
      <c r="U55" t="s">
        <v>1654</v>
      </c>
      <c r="V55" t="s">
        <v>1654</v>
      </c>
      <c r="Y55" t="s">
        <v>1727</v>
      </c>
      <c r="Z55" t="s">
        <v>1727</v>
      </c>
      <c r="AC55" t="s">
        <v>1907</v>
      </c>
      <c r="AD55" t="s">
        <v>1901</v>
      </c>
      <c r="AG55" t="s">
        <v>1991</v>
      </c>
      <c r="AH55" t="s">
        <v>2010</v>
      </c>
      <c r="AK55" t="s">
        <v>2183</v>
      </c>
      <c r="AL55" t="s">
        <v>3697</v>
      </c>
      <c r="AS55" t="s">
        <v>2246</v>
      </c>
      <c r="AT55" t="s">
        <v>2290</v>
      </c>
      <c r="AW55" t="s">
        <v>2471</v>
      </c>
      <c r="AX55" t="s">
        <v>2504</v>
      </c>
      <c r="BA55" t="s">
        <v>2551</v>
      </c>
      <c r="BB55" t="s">
        <v>2565</v>
      </c>
      <c r="BE55" t="s">
        <v>2777</v>
      </c>
      <c r="BF55" t="s">
        <v>2723</v>
      </c>
      <c r="BI55" t="s">
        <v>2840</v>
      </c>
      <c r="BJ55" t="s">
        <v>3821</v>
      </c>
      <c r="BM55" t="s">
        <v>2987</v>
      </c>
      <c r="BN55" t="s">
        <v>2990</v>
      </c>
      <c r="BQ55" t="s">
        <v>3234</v>
      </c>
      <c r="BR55" t="s">
        <v>2428</v>
      </c>
      <c r="BU55" t="s">
        <v>3320</v>
      </c>
      <c r="BV55" t="s">
        <v>3268</v>
      </c>
      <c r="BY55" t="s">
        <v>831</v>
      </c>
      <c r="BZ55" t="s">
        <v>3437</v>
      </c>
      <c r="CC55" t="s">
        <v>40</v>
      </c>
      <c r="CD55" t="s">
        <v>33</v>
      </c>
    </row>
    <row r="56" spans="1:82" x14ac:dyDescent="0.2">
      <c r="E56" t="s">
        <v>198</v>
      </c>
      <c r="F56" t="s">
        <v>3807</v>
      </c>
      <c r="I56" t="s">
        <v>306</v>
      </c>
      <c r="J56" t="s">
        <v>308</v>
      </c>
      <c r="M56" t="s">
        <v>609</v>
      </c>
      <c r="N56" t="s">
        <v>497</v>
      </c>
      <c r="Q56" t="s">
        <v>1349</v>
      </c>
      <c r="R56" t="s">
        <v>1324</v>
      </c>
      <c r="U56" t="s">
        <v>1700</v>
      </c>
      <c r="V56" t="s">
        <v>1654</v>
      </c>
      <c r="Y56" t="s">
        <v>1729</v>
      </c>
      <c r="Z56" t="s">
        <v>1727</v>
      </c>
      <c r="AC56" t="s">
        <v>1911</v>
      </c>
      <c r="AD56" t="s">
        <v>1901</v>
      </c>
      <c r="AG56" t="s">
        <v>1994</v>
      </c>
      <c r="AH56" t="s">
        <v>2010</v>
      </c>
      <c r="AK56" s="30" t="s">
        <v>2189</v>
      </c>
      <c r="AL56" t="s">
        <v>3697</v>
      </c>
      <c r="AS56" t="s">
        <v>2255</v>
      </c>
      <c r="AT56" t="s">
        <v>2290</v>
      </c>
      <c r="AW56" t="s">
        <v>2480</v>
      </c>
      <c r="AX56" t="s">
        <v>2504</v>
      </c>
      <c r="BA56" t="s">
        <v>2552</v>
      </c>
      <c r="BB56" t="s">
        <v>2565</v>
      </c>
      <c r="BE56" t="s">
        <v>3839</v>
      </c>
      <c r="BF56" t="s">
        <v>2723</v>
      </c>
      <c r="BI56" t="s">
        <v>2841</v>
      </c>
      <c r="BJ56" t="s">
        <v>3821</v>
      </c>
      <c r="BM56" t="s">
        <v>2988</v>
      </c>
      <c r="BN56" t="s">
        <v>2990</v>
      </c>
      <c r="BQ56" t="s">
        <v>3236</v>
      </c>
      <c r="BR56" t="s">
        <v>2428</v>
      </c>
      <c r="BU56" t="s">
        <v>3321</v>
      </c>
      <c r="BV56" t="s">
        <v>3268</v>
      </c>
      <c r="BY56" t="s">
        <v>832</v>
      </c>
      <c r="BZ56" t="s">
        <v>3437</v>
      </c>
      <c r="CC56" t="s">
        <v>42</v>
      </c>
      <c r="CD56" t="s">
        <v>33</v>
      </c>
    </row>
    <row r="57" spans="1:82" x14ac:dyDescent="0.2">
      <c r="E57" t="s">
        <v>200</v>
      </c>
      <c r="F57" t="s">
        <v>3807</v>
      </c>
      <c r="I57" t="s">
        <v>3840</v>
      </c>
      <c r="J57" t="s">
        <v>308</v>
      </c>
      <c r="M57" t="s">
        <v>610</v>
      </c>
      <c r="N57" t="s">
        <v>497</v>
      </c>
      <c r="Q57" t="s">
        <v>1350</v>
      </c>
      <c r="R57" t="s">
        <v>1324</v>
      </c>
      <c r="U57" t="s">
        <v>1646</v>
      </c>
      <c r="V57" t="s">
        <v>1662</v>
      </c>
      <c r="Y57" t="s">
        <v>1730</v>
      </c>
      <c r="Z57" t="s">
        <v>1727</v>
      </c>
      <c r="AC57" t="s">
        <v>1919</v>
      </c>
      <c r="AD57" t="s">
        <v>1901</v>
      </c>
      <c r="AG57" t="s">
        <v>1977</v>
      </c>
      <c r="AH57" t="s">
        <v>2010</v>
      </c>
      <c r="AS57" t="s">
        <v>2256</v>
      </c>
      <c r="AT57" t="s">
        <v>2290</v>
      </c>
      <c r="AW57" t="s">
        <v>2485</v>
      </c>
      <c r="AX57" t="s">
        <v>2504</v>
      </c>
      <c r="BA57" t="s">
        <v>2554</v>
      </c>
      <c r="BB57" t="s">
        <v>2565</v>
      </c>
      <c r="BE57" t="s">
        <v>2780</v>
      </c>
      <c r="BF57" t="s">
        <v>2723</v>
      </c>
      <c r="BI57" t="s">
        <v>592</v>
      </c>
      <c r="BJ57" t="s">
        <v>3821</v>
      </c>
      <c r="BM57" t="s">
        <v>2989</v>
      </c>
      <c r="BN57" t="s">
        <v>2990</v>
      </c>
      <c r="BQ57" t="s">
        <v>3237</v>
      </c>
      <c r="BR57" t="s">
        <v>2428</v>
      </c>
      <c r="BU57" s="30" t="s">
        <v>3323</v>
      </c>
      <c r="BV57" t="s">
        <v>3268</v>
      </c>
      <c r="BY57" t="s">
        <v>833</v>
      </c>
      <c r="BZ57" t="s">
        <v>3437</v>
      </c>
      <c r="CC57" t="s">
        <v>44</v>
      </c>
      <c r="CD57" t="s">
        <v>33</v>
      </c>
    </row>
    <row r="58" spans="1:82" x14ac:dyDescent="0.2">
      <c r="E58" t="s">
        <v>202</v>
      </c>
      <c r="F58" t="s">
        <v>3807</v>
      </c>
      <c r="I58" t="s">
        <v>309</v>
      </c>
      <c r="J58" t="s">
        <v>308</v>
      </c>
      <c r="M58" t="s">
        <v>613</v>
      </c>
      <c r="N58" t="s">
        <v>497</v>
      </c>
      <c r="Q58" t="s">
        <v>1351</v>
      </c>
      <c r="R58" t="s">
        <v>1324</v>
      </c>
      <c r="U58" t="s">
        <v>1647</v>
      </c>
      <c r="V58" t="s">
        <v>1662</v>
      </c>
      <c r="Y58" t="s">
        <v>1731</v>
      </c>
      <c r="Z58" t="s">
        <v>1727</v>
      </c>
      <c r="AC58" t="s">
        <v>1921</v>
      </c>
      <c r="AD58" t="s">
        <v>1901</v>
      </c>
      <c r="AG58" t="s">
        <v>1995</v>
      </c>
      <c r="AH58" t="s">
        <v>2010</v>
      </c>
      <c r="AL58" s="36"/>
      <c r="AM58" s="36"/>
      <c r="AN58" s="36" t="s">
        <v>3571</v>
      </c>
      <c r="AO58" s="36"/>
      <c r="AS58" t="s">
        <v>2257</v>
      </c>
      <c r="AT58" t="s">
        <v>2290</v>
      </c>
      <c r="AW58" t="s">
        <v>2493</v>
      </c>
      <c r="AX58" t="s">
        <v>2504</v>
      </c>
      <c r="BA58" t="s">
        <v>2561</v>
      </c>
      <c r="BB58" t="s">
        <v>2565</v>
      </c>
      <c r="BE58" t="s">
        <v>2781</v>
      </c>
      <c r="BF58" t="s">
        <v>2723</v>
      </c>
      <c r="BI58" t="s">
        <v>2846</v>
      </c>
      <c r="BJ58" t="s">
        <v>3821</v>
      </c>
      <c r="BM58" t="s">
        <v>3841</v>
      </c>
      <c r="BN58" t="s">
        <v>2990</v>
      </c>
      <c r="BQ58" t="s">
        <v>3143</v>
      </c>
      <c r="BR58" t="s">
        <v>2428</v>
      </c>
      <c r="BU58" t="s">
        <v>3842</v>
      </c>
      <c r="BV58" t="s">
        <v>3341</v>
      </c>
      <c r="BY58" t="s">
        <v>466</v>
      </c>
      <c r="BZ58" t="s">
        <v>604</v>
      </c>
      <c r="CC58" t="s">
        <v>46</v>
      </c>
      <c r="CD58" t="s">
        <v>33</v>
      </c>
    </row>
    <row r="59" spans="1:82" x14ac:dyDescent="0.2">
      <c r="E59" t="s">
        <v>205</v>
      </c>
      <c r="F59" t="s">
        <v>3807</v>
      </c>
      <c r="I59" t="s">
        <v>310</v>
      </c>
      <c r="J59" t="s">
        <v>308</v>
      </c>
      <c r="M59" t="s">
        <v>616</v>
      </c>
      <c r="N59" t="s">
        <v>497</v>
      </c>
      <c r="Q59" t="s">
        <v>1352</v>
      </c>
      <c r="R59" t="s">
        <v>1324</v>
      </c>
      <c r="U59" t="s">
        <v>3843</v>
      </c>
      <c r="V59" t="s">
        <v>1662</v>
      </c>
      <c r="Y59" t="s">
        <v>1732</v>
      </c>
      <c r="Z59" t="s">
        <v>1727</v>
      </c>
      <c r="AC59" t="s">
        <v>1925</v>
      </c>
      <c r="AD59" t="s">
        <v>1901</v>
      </c>
      <c r="AG59" t="s">
        <v>1998</v>
      </c>
      <c r="AH59" t="s">
        <v>2010</v>
      </c>
      <c r="AM59" t="s">
        <v>2385</v>
      </c>
      <c r="AN59" t="s">
        <v>1756</v>
      </c>
      <c r="AS59" t="s">
        <v>2260</v>
      </c>
      <c r="AT59" t="s">
        <v>2290</v>
      </c>
      <c r="AW59" t="s">
        <v>2502</v>
      </c>
      <c r="AX59" t="s">
        <v>2504</v>
      </c>
      <c r="BA59" t="s">
        <v>2562</v>
      </c>
      <c r="BB59" t="s">
        <v>2565</v>
      </c>
      <c r="BE59" t="s">
        <v>2782</v>
      </c>
      <c r="BF59" t="s">
        <v>2723</v>
      </c>
      <c r="BI59" t="s">
        <v>2850</v>
      </c>
      <c r="BJ59" t="s">
        <v>3821</v>
      </c>
      <c r="BM59" t="s">
        <v>2992</v>
      </c>
      <c r="BN59" t="s">
        <v>2990</v>
      </c>
      <c r="BQ59" s="30" t="s">
        <v>3245</v>
      </c>
      <c r="BR59" t="s">
        <v>2428</v>
      </c>
      <c r="BU59" t="s">
        <v>3844</v>
      </c>
      <c r="BV59" t="s">
        <v>3341</v>
      </c>
      <c r="BY59" t="s">
        <v>468</v>
      </c>
      <c r="BZ59" t="s">
        <v>604</v>
      </c>
      <c r="CC59" t="s">
        <v>48</v>
      </c>
      <c r="CD59" t="s">
        <v>33</v>
      </c>
    </row>
    <row r="60" spans="1:82" x14ac:dyDescent="0.2">
      <c r="E60" t="s">
        <v>207</v>
      </c>
      <c r="F60" t="s">
        <v>3807</v>
      </c>
      <c r="I60" t="s">
        <v>313</v>
      </c>
      <c r="J60" t="s">
        <v>308</v>
      </c>
      <c r="M60" t="s">
        <v>619</v>
      </c>
      <c r="N60" t="s">
        <v>497</v>
      </c>
      <c r="Q60" t="s">
        <v>1353</v>
      </c>
      <c r="R60" t="s">
        <v>1324</v>
      </c>
      <c r="U60" t="s">
        <v>3845</v>
      </c>
      <c r="V60" t="s">
        <v>1662</v>
      </c>
      <c r="Y60" t="s">
        <v>582</v>
      </c>
      <c r="Z60" t="s">
        <v>1727</v>
      </c>
      <c r="AC60" t="s">
        <v>1928</v>
      </c>
      <c r="AD60" t="s">
        <v>1901</v>
      </c>
      <c r="AG60" t="s">
        <v>1999</v>
      </c>
      <c r="AH60" t="s">
        <v>2010</v>
      </c>
      <c r="AM60" t="s">
        <v>457</v>
      </c>
      <c r="AN60" t="s">
        <v>1756</v>
      </c>
      <c r="AS60" t="s">
        <v>2267</v>
      </c>
      <c r="AT60" t="s">
        <v>2290</v>
      </c>
      <c r="AW60" t="s">
        <v>2503</v>
      </c>
      <c r="AX60" t="s">
        <v>2504</v>
      </c>
      <c r="BA60" t="s">
        <v>3846</v>
      </c>
      <c r="BB60" t="s">
        <v>2565</v>
      </c>
      <c r="BE60" t="s">
        <v>2783</v>
      </c>
      <c r="BF60" t="s">
        <v>2723</v>
      </c>
      <c r="BI60" t="s">
        <v>2853</v>
      </c>
      <c r="BJ60" t="s">
        <v>3821</v>
      </c>
      <c r="BM60" t="s">
        <v>2993</v>
      </c>
      <c r="BN60" t="s">
        <v>2990</v>
      </c>
      <c r="BQ60" t="s">
        <v>3161</v>
      </c>
      <c r="BR60" t="s">
        <v>3337</v>
      </c>
      <c r="BU60" t="s">
        <v>3847</v>
      </c>
      <c r="BV60" t="s">
        <v>3341</v>
      </c>
      <c r="BY60" t="s">
        <v>469</v>
      </c>
      <c r="BZ60" t="s">
        <v>604</v>
      </c>
      <c r="CC60" t="s">
        <v>50</v>
      </c>
      <c r="CD60" t="s">
        <v>33</v>
      </c>
    </row>
    <row r="61" spans="1:82" x14ac:dyDescent="0.2">
      <c r="E61" t="s">
        <v>209</v>
      </c>
      <c r="F61" t="s">
        <v>3807</v>
      </c>
      <c r="I61" t="s">
        <v>314</v>
      </c>
      <c r="J61" t="s">
        <v>308</v>
      </c>
      <c r="M61" t="s">
        <v>620</v>
      </c>
      <c r="N61" t="s">
        <v>497</v>
      </c>
      <c r="Q61" t="s">
        <v>1051</v>
      </c>
      <c r="R61" t="s">
        <v>1324</v>
      </c>
      <c r="U61" t="s">
        <v>1669</v>
      </c>
      <c r="V61" t="s">
        <v>1662</v>
      </c>
      <c r="Y61" t="s">
        <v>1747</v>
      </c>
      <c r="Z61" t="s">
        <v>1727</v>
      </c>
      <c r="AC61" t="s">
        <v>3848</v>
      </c>
      <c r="AD61" t="s">
        <v>1901</v>
      </c>
      <c r="AG61" t="s">
        <v>551</v>
      </c>
      <c r="AH61" t="s">
        <v>2010</v>
      </c>
      <c r="AM61" t="s">
        <v>2390</v>
      </c>
      <c r="AN61" t="s">
        <v>1756</v>
      </c>
      <c r="AS61" t="s">
        <v>2269</v>
      </c>
      <c r="AT61" t="s">
        <v>2290</v>
      </c>
      <c r="AW61" t="s">
        <v>2506</v>
      </c>
      <c r="AX61" t="s">
        <v>2504</v>
      </c>
      <c r="BA61" t="s">
        <v>2570</v>
      </c>
      <c r="BB61" t="s">
        <v>2565</v>
      </c>
      <c r="BE61" s="30" t="s">
        <v>2784</v>
      </c>
      <c r="BF61" t="s">
        <v>2723</v>
      </c>
      <c r="BI61" t="s">
        <v>2854</v>
      </c>
      <c r="BJ61" t="s">
        <v>3821</v>
      </c>
      <c r="BM61" t="s">
        <v>2994</v>
      </c>
      <c r="BN61" t="s">
        <v>2990</v>
      </c>
      <c r="BQ61" t="s">
        <v>3164</v>
      </c>
      <c r="BR61" t="s">
        <v>3337</v>
      </c>
      <c r="BU61" s="30" t="s">
        <v>3313</v>
      </c>
      <c r="BV61" t="s">
        <v>3341</v>
      </c>
      <c r="BY61" t="s">
        <v>526</v>
      </c>
      <c r="BZ61" t="s">
        <v>604</v>
      </c>
      <c r="CC61" t="s">
        <v>55</v>
      </c>
      <c r="CD61" t="s">
        <v>33</v>
      </c>
    </row>
    <row r="62" spans="1:82" x14ac:dyDescent="0.2">
      <c r="E62" t="s">
        <v>211</v>
      </c>
      <c r="F62" t="s">
        <v>3807</v>
      </c>
      <c r="I62" t="s">
        <v>318</v>
      </c>
      <c r="J62" t="s">
        <v>308</v>
      </c>
      <c r="M62" t="s">
        <v>633</v>
      </c>
      <c r="N62" t="s">
        <v>497</v>
      </c>
      <c r="Q62" t="s">
        <v>1354</v>
      </c>
      <c r="R62" t="s">
        <v>1324</v>
      </c>
      <c r="U62" t="s">
        <v>682</v>
      </c>
      <c r="V62" t="s">
        <v>1662</v>
      </c>
      <c r="Y62" t="s">
        <v>1748</v>
      </c>
      <c r="Z62" t="s">
        <v>1727</v>
      </c>
      <c r="AC62" t="s">
        <v>1940</v>
      </c>
      <c r="AD62" t="s">
        <v>1901</v>
      </c>
      <c r="AG62" t="s">
        <v>2015</v>
      </c>
      <c r="AH62" t="s">
        <v>2010</v>
      </c>
      <c r="AM62" t="s">
        <v>2391</v>
      </c>
      <c r="AN62" t="s">
        <v>1756</v>
      </c>
      <c r="AS62" t="s">
        <v>2276</v>
      </c>
      <c r="AT62" t="s">
        <v>2290</v>
      </c>
      <c r="AW62" t="s">
        <v>2507</v>
      </c>
      <c r="AX62" t="s">
        <v>2504</v>
      </c>
      <c r="BA62" t="s">
        <v>2574</v>
      </c>
      <c r="BB62" t="s">
        <v>2565</v>
      </c>
      <c r="BE62" t="s">
        <v>2715</v>
      </c>
      <c r="BF62" t="s">
        <v>3849</v>
      </c>
      <c r="BI62" t="s">
        <v>2862</v>
      </c>
      <c r="BJ62" t="s">
        <v>3821</v>
      </c>
      <c r="BM62" t="s">
        <v>2995</v>
      </c>
      <c r="BN62" t="s">
        <v>2990</v>
      </c>
      <c r="BQ62" t="s">
        <v>3167</v>
      </c>
      <c r="BR62" t="s">
        <v>3337</v>
      </c>
      <c r="BU62" t="s">
        <v>3290</v>
      </c>
      <c r="BV62" t="s">
        <v>3342</v>
      </c>
      <c r="BY62" t="s">
        <v>561</v>
      </c>
      <c r="BZ62" t="s">
        <v>604</v>
      </c>
      <c r="CC62" t="s">
        <v>58</v>
      </c>
      <c r="CD62" t="s">
        <v>33</v>
      </c>
    </row>
    <row r="63" spans="1:82" x14ac:dyDescent="0.2">
      <c r="E63" t="s">
        <v>213</v>
      </c>
      <c r="F63" t="s">
        <v>3807</v>
      </c>
      <c r="I63" t="s">
        <v>323</v>
      </c>
      <c r="J63" t="s">
        <v>308</v>
      </c>
      <c r="M63" t="s">
        <v>634</v>
      </c>
      <c r="N63" t="s">
        <v>497</v>
      </c>
      <c r="Q63" t="s">
        <v>1355</v>
      </c>
      <c r="R63" t="s">
        <v>1324</v>
      </c>
      <c r="U63" t="s">
        <v>1685</v>
      </c>
      <c r="V63" t="s">
        <v>1662</v>
      </c>
      <c r="Y63" t="s">
        <v>1749</v>
      </c>
      <c r="Z63" t="s">
        <v>1727</v>
      </c>
      <c r="AC63" t="s">
        <v>1941</v>
      </c>
      <c r="AD63" t="s">
        <v>1901</v>
      </c>
      <c r="AG63" t="s">
        <v>2016</v>
      </c>
      <c r="AH63" t="s">
        <v>2010</v>
      </c>
      <c r="AM63" t="s">
        <v>2393</v>
      </c>
      <c r="AN63" t="s">
        <v>1756</v>
      </c>
      <c r="AS63" t="s">
        <v>2279</v>
      </c>
      <c r="AT63" t="s">
        <v>2290</v>
      </c>
      <c r="AW63" t="s">
        <v>2511</v>
      </c>
      <c r="AX63" t="s">
        <v>2504</v>
      </c>
      <c r="BA63" t="s">
        <v>2577</v>
      </c>
      <c r="BB63" t="s">
        <v>2565</v>
      </c>
      <c r="BE63" t="s">
        <v>2716</v>
      </c>
      <c r="BF63" t="s">
        <v>3849</v>
      </c>
      <c r="BI63" t="s">
        <v>2864</v>
      </c>
      <c r="BJ63" t="s">
        <v>3821</v>
      </c>
      <c r="BM63" t="s">
        <v>2996</v>
      </c>
      <c r="BN63" t="s">
        <v>2990</v>
      </c>
      <c r="BQ63" t="s">
        <v>3073</v>
      </c>
      <c r="BR63" t="s">
        <v>3337</v>
      </c>
      <c r="BU63" t="s">
        <v>3301</v>
      </c>
      <c r="BV63" t="s">
        <v>3342</v>
      </c>
      <c r="BY63" t="s">
        <v>718</v>
      </c>
      <c r="BZ63" t="s">
        <v>604</v>
      </c>
      <c r="CC63" t="s">
        <v>61</v>
      </c>
      <c r="CD63" t="s">
        <v>33</v>
      </c>
    </row>
    <row r="64" spans="1:82" x14ac:dyDescent="0.2">
      <c r="E64" t="s">
        <v>215</v>
      </c>
      <c r="F64" t="s">
        <v>3807</v>
      </c>
      <c r="I64" t="s">
        <v>325</v>
      </c>
      <c r="J64" t="s">
        <v>308</v>
      </c>
      <c r="M64" t="s">
        <v>639</v>
      </c>
      <c r="N64" t="s">
        <v>497</v>
      </c>
      <c r="Q64" t="s">
        <v>1356</v>
      </c>
      <c r="R64" t="s">
        <v>1324</v>
      </c>
      <c r="U64" t="s">
        <v>1690</v>
      </c>
      <c r="V64" t="s">
        <v>1662</v>
      </c>
      <c r="Y64" t="s">
        <v>1750</v>
      </c>
      <c r="Z64" t="s">
        <v>1727</v>
      </c>
      <c r="AC64" t="s">
        <v>1942</v>
      </c>
      <c r="AD64" t="s">
        <v>1901</v>
      </c>
      <c r="AG64" t="s">
        <v>2018</v>
      </c>
      <c r="AH64" t="s">
        <v>2010</v>
      </c>
      <c r="AM64" t="s">
        <v>522</v>
      </c>
      <c r="AN64" t="s">
        <v>1756</v>
      </c>
      <c r="AS64" t="s">
        <v>2281</v>
      </c>
      <c r="AT64" t="s">
        <v>2290</v>
      </c>
      <c r="AW64" t="s">
        <v>2517</v>
      </c>
      <c r="AX64" t="s">
        <v>2504</v>
      </c>
      <c r="BA64" t="s">
        <v>2585</v>
      </c>
      <c r="BB64" t="s">
        <v>2565</v>
      </c>
      <c r="BE64" t="s">
        <v>2719</v>
      </c>
      <c r="BF64" t="s">
        <v>3849</v>
      </c>
      <c r="BI64" t="s">
        <v>2875</v>
      </c>
      <c r="BJ64" t="s">
        <v>3821</v>
      </c>
      <c r="BM64" t="s">
        <v>2997</v>
      </c>
      <c r="BN64" t="s">
        <v>2990</v>
      </c>
      <c r="BQ64" t="s">
        <v>3171</v>
      </c>
      <c r="BR64" t="s">
        <v>3337</v>
      </c>
      <c r="BU64" s="30" t="s">
        <v>3310</v>
      </c>
      <c r="BV64" t="s">
        <v>3342</v>
      </c>
      <c r="BY64" t="s">
        <v>719</v>
      </c>
      <c r="BZ64" t="s">
        <v>604</v>
      </c>
      <c r="CC64" t="s">
        <v>64</v>
      </c>
      <c r="CD64" t="s">
        <v>33</v>
      </c>
    </row>
    <row r="65" spans="5:82" x14ac:dyDescent="0.2">
      <c r="E65" t="s">
        <v>217</v>
      </c>
      <c r="F65" t="s">
        <v>3807</v>
      </c>
      <c r="I65" t="s">
        <v>326</v>
      </c>
      <c r="J65" t="s">
        <v>308</v>
      </c>
      <c r="M65" t="s">
        <v>645</v>
      </c>
      <c r="N65" t="s">
        <v>497</v>
      </c>
      <c r="Q65" t="s">
        <v>1357</v>
      </c>
      <c r="R65" t="s">
        <v>1324</v>
      </c>
      <c r="U65" s="30" t="s">
        <v>1694</v>
      </c>
      <c r="V65" t="s">
        <v>1662</v>
      </c>
      <c r="Y65" t="s">
        <v>1751</v>
      </c>
      <c r="Z65" t="s">
        <v>1727</v>
      </c>
      <c r="AC65" t="s">
        <v>1943</v>
      </c>
      <c r="AD65" t="s">
        <v>1901</v>
      </c>
      <c r="AG65" t="s">
        <v>2019</v>
      </c>
      <c r="AH65" t="s">
        <v>2010</v>
      </c>
      <c r="AM65" t="s">
        <v>2395</v>
      </c>
      <c r="AN65" t="s">
        <v>1756</v>
      </c>
      <c r="AS65" t="s">
        <v>2282</v>
      </c>
      <c r="AT65" t="s">
        <v>2290</v>
      </c>
      <c r="AW65" t="s">
        <v>2518</v>
      </c>
      <c r="AX65" t="s">
        <v>2504</v>
      </c>
      <c r="BA65" t="s">
        <v>2590</v>
      </c>
      <c r="BB65" t="s">
        <v>2565</v>
      </c>
      <c r="BE65" t="s">
        <v>2720</v>
      </c>
      <c r="BF65" t="s">
        <v>3849</v>
      </c>
      <c r="BI65" t="s">
        <v>2879</v>
      </c>
      <c r="BJ65" t="s">
        <v>3821</v>
      </c>
      <c r="BM65" t="s">
        <v>2998</v>
      </c>
      <c r="BN65" t="s">
        <v>2990</v>
      </c>
      <c r="BQ65" t="s">
        <v>3174</v>
      </c>
      <c r="BR65" t="s">
        <v>3337</v>
      </c>
      <c r="BU65" t="s">
        <v>3282</v>
      </c>
      <c r="BV65" t="s">
        <v>3293</v>
      </c>
      <c r="BY65" t="s">
        <v>735</v>
      </c>
      <c r="BZ65" t="s">
        <v>604</v>
      </c>
      <c r="CC65" t="s">
        <v>67</v>
      </c>
      <c r="CD65" t="s">
        <v>33</v>
      </c>
    </row>
    <row r="66" spans="5:82" x14ac:dyDescent="0.2">
      <c r="E66" t="s">
        <v>219</v>
      </c>
      <c r="F66" t="s">
        <v>3807</v>
      </c>
      <c r="I66" t="s">
        <v>328</v>
      </c>
      <c r="J66" t="s">
        <v>308</v>
      </c>
      <c r="M66" t="s">
        <v>648</v>
      </c>
      <c r="N66" t="s">
        <v>497</v>
      </c>
      <c r="Q66" t="s">
        <v>1358</v>
      </c>
      <c r="R66" t="s">
        <v>1324</v>
      </c>
      <c r="U66" t="s">
        <v>1636</v>
      </c>
      <c r="V66" t="s">
        <v>1655</v>
      </c>
      <c r="Y66" t="s">
        <v>24</v>
      </c>
      <c r="Z66" t="s">
        <v>1727</v>
      </c>
      <c r="AC66" t="s">
        <v>1944</v>
      </c>
      <c r="AD66" t="s">
        <v>1901</v>
      </c>
      <c r="AG66" t="s">
        <v>2020</v>
      </c>
      <c r="AH66" t="s">
        <v>2010</v>
      </c>
      <c r="AM66" t="s">
        <v>2378</v>
      </c>
      <c r="AN66" t="s">
        <v>1756</v>
      </c>
      <c r="AS66" t="s">
        <v>2286</v>
      </c>
      <c r="AT66" t="s">
        <v>2290</v>
      </c>
      <c r="AW66" t="s">
        <v>2521</v>
      </c>
      <c r="AX66" t="s">
        <v>2504</v>
      </c>
      <c r="BA66" t="s">
        <v>2591</v>
      </c>
      <c r="BB66" t="s">
        <v>2565</v>
      </c>
      <c r="BE66" t="s">
        <v>2728</v>
      </c>
      <c r="BF66" t="s">
        <v>3849</v>
      </c>
      <c r="BI66" t="s">
        <v>2882</v>
      </c>
      <c r="BJ66" t="s">
        <v>3821</v>
      </c>
      <c r="BM66" s="30" t="s">
        <v>909</v>
      </c>
      <c r="BN66" t="s">
        <v>2990</v>
      </c>
      <c r="BQ66" t="s">
        <v>3177</v>
      </c>
      <c r="BR66" t="s">
        <v>3337</v>
      </c>
      <c r="BU66" t="s">
        <v>3293</v>
      </c>
      <c r="BV66" t="s">
        <v>3293</v>
      </c>
      <c r="BY66" t="s">
        <v>736</v>
      </c>
      <c r="BZ66" t="s">
        <v>604</v>
      </c>
      <c r="CC66" t="s">
        <v>71</v>
      </c>
      <c r="CD66" t="s">
        <v>33</v>
      </c>
    </row>
    <row r="67" spans="5:82" x14ac:dyDescent="0.2">
      <c r="E67" t="s">
        <v>221</v>
      </c>
      <c r="F67" t="s">
        <v>224</v>
      </c>
      <c r="I67" t="s">
        <v>3850</v>
      </c>
      <c r="J67" t="s">
        <v>308</v>
      </c>
      <c r="M67" t="s">
        <v>651</v>
      </c>
      <c r="N67" t="s">
        <v>497</v>
      </c>
      <c r="Q67" t="s">
        <v>1359</v>
      </c>
      <c r="R67" t="s">
        <v>1324</v>
      </c>
      <c r="U67" t="s">
        <v>1637</v>
      </c>
      <c r="V67" t="s">
        <v>1655</v>
      </c>
      <c r="Y67" t="s">
        <v>1765</v>
      </c>
      <c r="Z67" t="s">
        <v>1727</v>
      </c>
      <c r="AC67" t="s">
        <v>1950</v>
      </c>
      <c r="AD67" t="s">
        <v>1901</v>
      </c>
      <c r="AG67" t="s">
        <v>2026</v>
      </c>
      <c r="AH67" t="s">
        <v>2010</v>
      </c>
      <c r="AM67" t="s">
        <v>2397</v>
      </c>
      <c r="AN67" t="s">
        <v>1756</v>
      </c>
      <c r="AS67" t="s">
        <v>2287</v>
      </c>
      <c r="AT67" t="s">
        <v>2290</v>
      </c>
      <c r="AW67" t="s">
        <v>2523</v>
      </c>
      <c r="AX67" t="s">
        <v>2504</v>
      </c>
      <c r="BA67" t="s">
        <v>2595</v>
      </c>
      <c r="BB67" t="s">
        <v>2565</v>
      </c>
      <c r="BE67" t="s">
        <v>2729</v>
      </c>
      <c r="BF67" t="s">
        <v>3849</v>
      </c>
      <c r="BI67" t="s">
        <v>703</v>
      </c>
      <c r="BJ67" t="s">
        <v>3821</v>
      </c>
      <c r="BM67" t="s">
        <v>2999</v>
      </c>
      <c r="BN67" t="s">
        <v>2990</v>
      </c>
      <c r="BQ67" t="s">
        <v>3179</v>
      </c>
      <c r="BR67" t="s">
        <v>3337</v>
      </c>
      <c r="BU67" t="s">
        <v>3299</v>
      </c>
      <c r="BV67" t="s">
        <v>3293</v>
      </c>
      <c r="BY67" t="s">
        <v>737</v>
      </c>
      <c r="BZ67" t="s">
        <v>604</v>
      </c>
      <c r="CC67" t="s">
        <v>75</v>
      </c>
      <c r="CD67" t="s">
        <v>33</v>
      </c>
    </row>
    <row r="68" spans="5:82" x14ac:dyDescent="0.2">
      <c r="E68" t="s">
        <v>97</v>
      </c>
      <c r="F68" t="s">
        <v>224</v>
      </c>
      <c r="I68" t="s">
        <v>335</v>
      </c>
      <c r="J68" t="s">
        <v>308</v>
      </c>
      <c r="M68" t="s">
        <v>670</v>
      </c>
      <c r="N68" t="s">
        <v>497</v>
      </c>
      <c r="Q68" t="s">
        <v>1360</v>
      </c>
      <c r="R68" t="s">
        <v>1324</v>
      </c>
      <c r="U68" t="s">
        <v>1653</v>
      </c>
      <c r="V68" t="s">
        <v>1655</v>
      </c>
      <c r="Y68" t="s">
        <v>1768</v>
      </c>
      <c r="Z68" t="s">
        <v>1727</v>
      </c>
      <c r="AC68" t="s">
        <v>1953</v>
      </c>
      <c r="AD68" t="s">
        <v>1901</v>
      </c>
      <c r="AG68" t="s">
        <v>2029</v>
      </c>
      <c r="AH68" t="s">
        <v>2010</v>
      </c>
      <c r="AM68" t="s">
        <v>551</v>
      </c>
      <c r="AN68" t="s">
        <v>1756</v>
      </c>
      <c r="AS68" t="s">
        <v>878</v>
      </c>
      <c r="AT68" t="s">
        <v>2290</v>
      </c>
      <c r="AW68" t="s">
        <v>2524</v>
      </c>
      <c r="AX68" t="s">
        <v>2504</v>
      </c>
      <c r="BA68" t="s">
        <v>2530</v>
      </c>
      <c r="BB68" t="s">
        <v>2565</v>
      </c>
      <c r="BE68" t="s">
        <v>2734</v>
      </c>
      <c r="BF68" t="s">
        <v>3849</v>
      </c>
      <c r="BI68" t="s">
        <v>2892</v>
      </c>
      <c r="BJ68" t="s">
        <v>3821</v>
      </c>
      <c r="BM68" t="s">
        <v>3000</v>
      </c>
      <c r="BN68" t="s">
        <v>2990</v>
      </c>
      <c r="BQ68" t="s">
        <v>3180</v>
      </c>
      <c r="BR68" t="s">
        <v>3337</v>
      </c>
      <c r="BU68" s="30" t="s">
        <v>3307</v>
      </c>
      <c r="BV68" t="s">
        <v>3293</v>
      </c>
      <c r="BY68" t="s">
        <v>89</v>
      </c>
      <c r="BZ68" t="s">
        <v>604</v>
      </c>
      <c r="CC68" t="s">
        <v>78</v>
      </c>
      <c r="CD68" t="s">
        <v>33</v>
      </c>
    </row>
    <row r="69" spans="5:82" x14ac:dyDescent="0.2">
      <c r="E69" t="s">
        <v>224</v>
      </c>
      <c r="F69" t="s">
        <v>224</v>
      </c>
      <c r="I69" t="s">
        <v>336</v>
      </c>
      <c r="J69" t="s">
        <v>308</v>
      </c>
      <c r="M69" t="s">
        <v>676</v>
      </c>
      <c r="N69" t="s">
        <v>497</v>
      </c>
      <c r="Q69" t="s">
        <v>1361</v>
      </c>
      <c r="R69" t="s">
        <v>1324</v>
      </c>
      <c r="U69" t="s">
        <v>1666</v>
      </c>
      <c r="V69" t="s">
        <v>1655</v>
      </c>
      <c r="Y69" t="s">
        <v>1771</v>
      </c>
      <c r="Z69" t="s">
        <v>1727</v>
      </c>
      <c r="AC69" t="s">
        <v>1954</v>
      </c>
      <c r="AD69" t="s">
        <v>1901</v>
      </c>
      <c r="AG69" t="s">
        <v>2030</v>
      </c>
      <c r="AH69" t="s">
        <v>2010</v>
      </c>
      <c r="AM69" t="s">
        <v>3851</v>
      </c>
      <c r="AN69" t="s">
        <v>1756</v>
      </c>
      <c r="AS69" t="s">
        <v>575</v>
      </c>
      <c r="AT69" t="s">
        <v>2290</v>
      </c>
      <c r="AW69" t="s">
        <v>2525</v>
      </c>
      <c r="AX69" t="s">
        <v>2504</v>
      </c>
      <c r="BA69" t="s">
        <v>2596</v>
      </c>
      <c r="BB69" t="s">
        <v>2565</v>
      </c>
      <c r="BE69" t="s">
        <v>2735</v>
      </c>
      <c r="BF69" t="s">
        <v>3849</v>
      </c>
      <c r="BI69" t="s">
        <v>2911</v>
      </c>
      <c r="BJ69" t="s">
        <v>3821</v>
      </c>
      <c r="BM69" t="s">
        <v>3001</v>
      </c>
      <c r="BN69" t="s">
        <v>2990</v>
      </c>
      <c r="BQ69" t="s">
        <v>3190</v>
      </c>
      <c r="BR69" t="s">
        <v>3337</v>
      </c>
      <c r="BU69" t="s">
        <v>3257</v>
      </c>
      <c r="BV69" t="s">
        <v>3256</v>
      </c>
      <c r="BY69" t="s">
        <v>513</v>
      </c>
      <c r="BZ69" t="s">
        <v>464</v>
      </c>
      <c r="CC69" t="s">
        <v>1003</v>
      </c>
      <c r="CD69" t="s">
        <v>84</v>
      </c>
    </row>
    <row r="70" spans="5:82" x14ac:dyDescent="0.2">
      <c r="E70" t="s">
        <v>226</v>
      </c>
      <c r="F70" t="s">
        <v>224</v>
      </c>
      <c r="I70" t="s">
        <v>338</v>
      </c>
      <c r="J70" t="s">
        <v>308</v>
      </c>
      <c r="M70" t="s">
        <v>677</v>
      </c>
      <c r="N70" t="s">
        <v>497</v>
      </c>
      <c r="Q70" t="s">
        <v>1362</v>
      </c>
      <c r="R70" t="s">
        <v>1324</v>
      </c>
      <c r="U70" t="s">
        <v>1667</v>
      </c>
      <c r="V70" t="s">
        <v>1655</v>
      </c>
      <c r="Y70" t="s">
        <v>1774</v>
      </c>
      <c r="Z70" t="s">
        <v>1727</v>
      </c>
      <c r="AC70" t="s">
        <v>1957</v>
      </c>
      <c r="AD70" t="s">
        <v>1901</v>
      </c>
      <c r="AG70" t="s">
        <v>2031</v>
      </c>
      <c r="AH70" t="s">
        <v>2010</v>
      </c>
      <c r="AM70" t="s">
        <v>3852</v>
      </c>
      <c r="AN70" t="s">
        <v>1756</v>
      </c>
      <c r="AS70" t="s">
        <v>2300</v>
      </c>
      <c r="AT70" t="s">
        <v>2290</v>
      </c>
      <c r="AW70" t="s">
        <v>2527</v>
      </c>
      <c r="AX70" t="s">
        <v>2504</v>
      </c>
      <c r="BA70" s="30" t="s">
        <v>2597</v>
      </c>
      <c r="BB70" t="s">
        <v>2565</v>
      </c>
      <c r="BE70" t="s">
        <v>2737</v>
      </c>
      <c r="BF70" t="s">
        <v>3849</v>
      </c>
      <c r="BI70" t="s">
        <v>2912</v>
      </c>
      <c r="BJ70" t="s">
        <v>3821</v>
      </c>
      <c r="BM70" t="s">
        <v>3002</v>
      </c>
      <c r="BN70" t="s">
        <v>2990</v>
      </c>
      <c r="BQ70" t="s">
        <v>3194</v>
      </c>
      <c r="BR70" t="s">
        <v>3337</v>
      </c>
      <c r="BU70" t="s">
        <v>3267</v>
      </c>
      <c r="BV70" t="s">
        <v>3256</v>
      </c>
      <c r="BY70" t="s">
        <v>514</v>
      </c>
      <c r="BZ70" t="s">
        <v>464</v>
      </c>
      <c r="CC70" t="s">
        <v>1004</v>
      </c>
      <c r="CD70" t="s">
        <v>84</v>
      </c>
    </row>
    <row r="71" spans="5:82" x14ac:dyDescent="0.2">
      <c r="E71" t="s">
        <v>228</v>
      </c>
      <c r="F71" t="s">
        <v>224</v>
      </c>
      <c r="I71" t="s">
        <v>344</v>
      </c>
      <c r="J71" t="s">
        <v>308</v>
      </c>
      <c r="M71" t="s">
        <v>678</v>
      </c>
      <c r="N71" t="s">
        <v>497</v>
      </c>
      <c r="Q71" t="s">
        <v>1363</v>
      </c>
      <c r="R71" t="s">
        <v>1324</v>
      </c>
      <c r="U71" t="s">
        <v>1676</v>
      </c>
      <c r="V71" t="s">
        <v>1655</v>
      </c>
      <c r="Y71" t="s">
        <v>1777</v>
      </c>
      <c r="Z71" t="s">
        <v>1727</v>
      </c>
      <c r="AC71" t="s">
        <v>1958</v>
      </c>
      <c r="AD71" t="s">
        <v>1901</v>
      </c>
      <c r="AG71" t="s">
        <v>2034</v>
      </c>
      <c r="AH71" t="s">
        <v>2010</v>
      </c>
      <c r="AM71" t="s">
        <v>2404</v>
      </c>
      <c r="AN71" t="s">
        <v>1756</v>
      </c>
      <c r="AS71" t="s">
        <v>2332</v>
      </c>
      <c r="AT71" t="s">
        <v>2290</v>
      </c>
      <c r="AW71" s="30" t="s">
        <v>2528</v>
      </c>
      <c r="AX71" t="s">
        <v>2504</v>
      </c>
      <c r="BA71" t="s">
        <v>2536</v>
      </c>
      <c r="BB71" t="s">
        <v>2573</v>
      </c>
      <c r="BE71" t="s">
        <v>2743</v>
      </c>
      <c r="BF71" t="s">
        <v>3849</v>
      </c>
      <c r="BI71" t="s">
        <v>2917</v>
      </c>
      <c r="BJ71" t="s">
        <v>3821</v>
      </c>
      <c r="BM71" t="s">
        <v>3003</v>
      </c>
      <c r="BN71" t="s">
        <v>2990</v>
      </c>
      <c r="BQ71" t="s">
        <v>3203</v>
      </c>
      <c r="BR71" t="s">
        <v>3337</v>
      </c>
      <c r="BU71" t="s">
        <v>3273</v>
      </c>
      <c r="BV71" t="s">
        <v>3256</v>
      </c>
      <c r="BY71" t="s">
        <v>515</v>
      </c>
      <c r="BZ71" t="s">
        <v>464</v>
      </c>
      <c r="CC71" t="s">
        <v>1005</v>
      </c>
      <c r="CD71" t="s">
        <v>84</v>
      </c>
    </row>
    <row r="72" spans="5:82" x14ac:dyDescent="0.2">
      <c r="E72" t="s">
        <v>230</v>
      </c>
      <c r="F72" t="s">
        <v>224</v>
      </c>
      <c r="I72" t="s">
        <v>353</v>
      </c>
      <c r="J72" t="s">
        <v>308</v>
      </c>
      <c r="M72" t="s">
        <v>689</v>
      </c>
      <c r="N72" t="s">
        <v>497</v>
      </c>
      <c r="Q72" t="s">
        <v>1252</v>
      </c>
      <c r="R72" t="s">
        <v>1262</v>
      </c>
      <c r="U72" t="s">
        <v>1655</v>
      </c>
      <c r="V72" t="s">
        <v>1655</v>
      </c>
      <c r="Y72" t="s">
        <v>1777</v>
      </c>
      <c r="Z72" t="s">
        <v>1727</v>
      </c>
      <c r="AC72" t="s">
        <v>1960</v>
      </c>
      <c r="AD72" t="s">
        <v>1901</v>
      </c>
      <c r="AG72" t="s">
        <v>2036</v>
      </c>
      <c r="AH72" t="s">
        <v>2010</v>
      </c>
      <c r="AM72" t="s">
        <v>237</v>
      </c>
      <c r="AN72" t="s">
        <v>1756</v>
      </c>
      <c r="AS72" t="s">
        <v>2322</v>
      </c>
      <c r="AT72" t="s">
        <v>2290</v>
      </c>
      <c r="BA72" t="s">
        <v>2541</v>
      </c>
      <c r="BB72" t="s">
        <v>2573</v>
      </c>
      <c r="BE72" t="s">
        <v>2744</v>
      </c>
      <c r="BF72" t="s">
        <v>3849</v>
      </c>
      <c r="BI72" t="s">
        <v>2920</v>
      </c>
      <c r="BJ72" t="s">
        <v>3821</v>
      </c>
      <c r="BM72" t="s">
        <v>3003</v>
      </c>
      <c r="BN72" t="s">
        <v>2990</v>
      </c>
      <c r="BQ72" t="s">
        <v>3208</v>
      </c>
      <c r="BR72" t="s">
        <v>3337</v>
      </c>
      <c r="BU72" t="s">
        <v>3275</v>
      </c>
      <c r="BV72" t="s">
        <v>3256</v>
      </c>
      <c r="BY72" t="s">
        <v>516</v>
      </c>
      <c r="BZ72" t="s">
        <v>464</v>
      </c>
      <c r="CC72" t="s">
        <v>1010</v>
      </c>
      <c r="CD72" t="s">
        <v>84</v>
      </c>
    </row>
    <row r="73" spans="5:82" x14ac:dyDescent="0.2">
      <c r="E73" t="s">
        <v>232</v>
      </c>
      <c r="F73" t="s">
        <v>224</v>
      </c>
      <c r="I73" t="s">
        <v>354</v>
      </c>
      <c r="J73" t="s">
        <v>308</v>
      </c>
      <c r="M73" t="s">
        <v>693</v>
      </c>
      <c r="N73" t="s">
        <v>497</v>
      </c>
      <c r="Q73" t="s">
        <v>1255</v>
      </c>
      <c r="R73" t="s">
        <v>1262</v>
      </c>
      <c r="U73" t="s">
        <v>1679</v>
      </c>
      <c r="V73" t="s">
        <v>1655</v>
      </c>
      <c r="Y73" t="s">
        <v>1778</v>
      </c>
      <c r="Z73" t="s">
        <v>1727</v>
      </c>
      <c r="AC73" t="s">
        <v>1961</v>
      </c>
      <c r="AD73" t="s">
        <v>1901</v>
      </c>
      <c r="AG73" t="s">
        <v>2038</v>
      </c>
      <c r="AH73" t="s">
        <v>2010</v>
      </c>
      <c r="AM73" t="s">
        <v>2405</v>
      </c>
      <c r="AN73" t="s">
        <v>1756</v>
      </c>
      <c r="AS73" t="s">
        <v>2344</v>
      </c>
      <c r="AT73" t="s">
        <v>2290</v>
      </c>
      <c r="BA73" t="s">
        <v>2547</v>
      </c>
      <c r="BB73" t="s">
        <v>2573</v>
      </c>
      <c r="BE73" t="s">
        <v>1943</v>
      </c>
      <c r="BF73" t="s">
        <v>3849</v>
      </c>
      <c r="BI73" t="s">
        <v>2922</v>
      </c>
      <c r="BJ73" t="s">
        <v>3821</v>
      </c>
      <c r="BM73" s="30" t="s">
        <v>3004</v>
      </c>
      <c r="BN73" t="s">
        <v>2990</v>
      </c>
      <c r="BQ73" t="s">
        <v>3210</v>
      </c>
      <c r="BR73" t="s">
        <v>3337</v>
      </c>
      <c r="BU73" t="s">
        <v>3284</v>
      </c>
      <c r="BV73" t="s">
        <v>3256</v>
      </c>
      <c r="BY73" t="s">
        <v>517</v>
      </c>
      <c r="BZ73" t="s">
        <v>464</v>
      </c>
      <c r="CC73" t="s">
        <v>1011</v>
      </c>
      <c r="CD73" t="s">
        <v>84</v>
      </c>
    </row>
    <row r="74" spans="5:82" x14ac:dyDescent="0.2">
      <c r="E74" t="s">
        <v>234</v>
      </c>
      <c r="F74" t="s">
        <v>224</v>
      </c>
      <c r="I74" t="s">
        <v>357</v>
      </c>
      <c r="J74" t="s">
        <v>308</v>
      </c>
      <c r="M74" t="s">
        <v>702</v>
      </c>
      <c r="N74" t="s">
        <v>497</v>
      </c>
      <c r="Q74" t="s">
        <v>1256</v>
      </c>
      <c r="R74" t="s">
        <v>1262</v>
      </c>
      <c r="U74" t="s">
        <v>1684</v>
      </c>
      <c r="V74" t="s">
        <v>1655</v>
      </c>
      <c r="Y74" t="s">
        <v>1779</v>
      </c>
      <c r="Z74" t="s">
        <v>1727</v>
      </c>
      <c r="AC74" t="s">
        <v>1901</v>
      </c>
      <c r="AD74" t="s">
        <v>1901</v>
      </c>
      <c r="AG74" t="s">
        <v>2048</v>
      </c>
      <c r="AH74" t="s">
        <v>2010</v>
      </c>
      <c r="AM74" t="s">
        <v>2407</v>
      </c>
      <c r="AN74" t="s">
        <v>1756</v>
      </c>
      <c r="AS74" t="s">
        <v>2347</v>
      </c>
      <c r="AT74" t="s">
        <v>2290</v>
      </c>
      <c r="BA74" t="s">
        <v>1729</v>
      </c>
      <c r="BB74" t="s">
        <v>2573</v>
      </c>
      <c r="BE74" t="s">
        <v>2754</v>
      </c>
      <c r="BF74" t="s">
        <v>3849</v>
      </c>
      <c r="BI74" t="s">
        <v>2923</v>
      </c>
      <c r="BJ74" t="s">
        <v>3821</v>
      </c>
      <c r="BM74" t="s">
        <v>3005</v>
      </c>
      <c r="BN74" t="s">
        <v>2990</v>
      </c>
      <c r="BQ74" t="s">
        <v>2056</v>
      </c>
      <c r="BR74" t="s">
        <v>3337</v>
      </c>
      <c r="BU74" t="s">
        <v>3291</v>
      </c>
      <c r="BV74" t="s">
        <v>3256</v>
      </c>
      <c r="BY74" t="s">
        <v>121</v>
      </c>
      <c r="BZ74" t="s">
        <v>464</v>
      </c>
      <c r="CC74" t="s">
        <v>1012</v>
      </c>
      <c r="CD74" t="s">
        <v>84</v>
      </c>
    </row>
    <row r="75" spans="5:82" x14ac:dyDescent="0.2">
      <c r="E75" t="s">
        <v>235</v>
      </c>
      <c r="F75" t="s">
        <v>224</v>
      </c>
      <c r="I75" t="s">
        <v>3853</v>
      </c>
      <c r="J75" t="s">
        <v>308</v>
      </c>
      <c r="M75" t="s">
        <v>731</v>
      </c>
      <c r="N75" t="s">
        <v>497</v>
      </c>
      <c r="Q75" t="s">
        <v>1257</v>
      </c>
      <c r="R75" t="s">
        <v>1262</v>
      </c>
      <c r="U75" t="s">
        <v>1688</v>
      </c>
      <c r="V75" t="s">
        <v>1655</v>
      </c>
      <c r="Y75" t="s">
        <v>1781</v>
      </c>
      <c r="Z75" t="s">
        <v>1727</v>
      </c>
      <c r="AC75" t="s">
        <v>3854</v>
      </c>
      <c r="AD75" t="s">
        <v>1901</v>
      </c>
      <c r="AG75" t="s">
        <v>2050</v>
      </c>
      <c r="AH75" t="s">
        <v>2010</v>
      </c>
      <c r="AM75" t="s">
        <v>2408</v>
      </c>
      <c r="AN75" t="s">
        <v>1756</v>
      </c>
      <c r="AS75" t="s">
        <v>2357</v>
      </c>
      <c r="AT75" t="s">
        <v>2290</v>
      </c>
      <c r="BA75" t="s">
        <v>2557</v>
      </c>
      <c r="BB75" t="s">
        <v>2573</v>
      </c>
      <c r="BE75" t="s">
        <v>2762</v>
      </c>
      <c r="BF75" t="s">
        <v>3849</v>
      </c>
      <c r="BI75" t="s">
        <v>2926</v>
      </c>
      <c r="BJ75" t="s">
        <v>3821</v>
      </c>
      <c r="BM75" t="s">
        <v>3006</v>
      </c>
      <c r="BN75" t="s">
        <v>2990</v>
      </c>
      <c r="BQ75" t="s">
        <v>3221</v>
      </c>
      <c r="BR75" t="s">
        <v>3337</v>
      </c>
      <c r="BU75" t="s">
        <v>3292</v>
      </c>
      <c r="BV75" t="s">
        <v>3256</v>
      </c>
      <c r="BY75" t="s">
        <v>642</v>
      </c>
      <c r="BZ75" t="s">
        <v>464</v>
      </c>
      <c r="CC75" t="s">
        <v>1013</v>
      </c>
      <c r="CD75" t="s">
        <v>84</v>
      </c>
    </row>
    <row r="76" spans="5:82" x14ac:dyDescent="0.2">
      <c r="E76" t="s">
        <v>236</v>
      </c>
      <c r="F76" t="s">
        <v>224</v>
      </c>
      <c r="I76" t="s">
        <v>3855</v>
      </c>
      <c r="J76" t="s">
        <v>308</v>
      </c>
      <c r="M76" t="s">
        <v>746</v>
      </c>
      <c r="N76" t="s">
        <v>497</v>
      </c>
      <c r="Q76" t="s">
        <v>1258</v>
      </c>
      <c r="R76" t="s">
        <v>1262</v>
      </c>
      <c r="U76" t="s">
        <v>1695</v>
      </c>
      <c r="V76" t="s">
        <v>1655</v>
      </c>
      <c r="Y76" t="s">
        <v>1783</v>
      </c>
      <c r="Z76" t="s">
        <v>1727</v>
      </c>
      <c r="AC76" t="s">
        <v>1964</v>
      </c>
      <c r="AD76" t="s">
        <v>1901</v>
      </c>
      <c r="AG76" t="s">
        <v>2051</v>
      </c>
      <c r="AH76" t="s">
        <v>2010</v>
      </c>
      <c r="AM76" t="s">
        <v>2414</v>
      </c>
      <c r="AN76" t="s">
        <v>1756</v>
      </c>
      <c r="AS76" t="s">
        <v>2358</v>
      </c>
      <c r="AT76" t="s">
        <v>2290</v>
      </c>
      <c r="BA76" t="s">
        <v>1855</v>
      </c>
      <c r="BB76" t="s">
        <v>2573</v>
      </c>
      <c r="BE76" t="s">
        <v>2763</v>
      </c>
      <c r="BF76" t="s">
        <v>3849</v>
      </c>
      <c r="BI76" t="s">
        <v>1701</v>
      </c>
      <c r="BJ76" t="s">
        <v>3821</v>
      </c>
      <c r="BM76" t="s">
        <v>3007</v>
      </c>
      <c r="BN76" t="s">
        <v>2990</v>
      </c>
      <c r="BQ76" t="s">
        <v>3240</v>
      </c>
      <c r="BR76" t="s">
        <v>3337</v>
      </c>
      <c r="BU76" t="s">
        <v>3300</v>
      </c>
      <c r="BV76" t="s">
        <v>3256</v>
      </c>
      <c r="BY76" t="s">
        <v>643</v>
      </c>
      <c r="BZ76" t="s">
        <v>464</v>
      </c>
      <c r="CC76" t="s">
        <v>1014</v>
      </c>
      <c r="CD76" t="s">
        <v>84</v>
      </c>
    </row>
    <row r="77" spans="5:82" x14ac:dyDescent="0.2">
      <c r="E77" t="s">
        <v>237</v>
      </c>
      <c r="F77" t="s">
        <v>224</v>
      </c>
      <c r="I77" t="s">
        <v>371</v>
      </c>
      <c r="J77" t="s">
        <v>308</v>
      </c>
      <c r="M77" t="s">
        <v>750</v>
      </c>
      <c r="N77" t="s">
        <v>497</v>
      </c>
      <c r="Q77" t="s">
        <v>1259</v>
      </c>
      <c r="R77" t="s">
        <v>1262</v>
      </c>
      <c r="U77" t="s">
        <v>1696</v>
      </c>
      <c r="V77" t="s">
        <v>1655</v>
      </c>
      <c r="Y77" t="s">
        <v>1789</v>
      </c>
      <c r="Z77" t="s">
        <v>1727</v>
      </c>
      <c r="AC77" t="s">
        <v>1970</v>
      </c>
      <c r="AD77" t="s">
        <v>1901</v>
      </c>
      <c r="AG77" t="s">
        <v>2054</v>
      </c>
      <c r="AH77" t="s">
        <v>2010</v>
      </c>
      <c r="AM77" t="s">
        <v>2416</v>
      </c>
      <c r="AN77" t="s">
        <v>1756</v>
      </c>
      <c r="AS77" t="s">
        <v>2360</v>
      </c>
      <c r="AT77" t="s">
        <v>2290</v>
      </c>
      <c r="BA77" t="s">
        <v>2571</v>
      </c>
      <c r="BB77" t="s">
        <v>2573</v>
      </c>
      <c r="BE77" t="s">
        <v>2764</v>
      </c>
      <c r="BF77" t="s">
        <v>3849</v>
      </c>
      <c r="BI77" t="s">
        <v>2932</v>
      </c>
      <c r="BJ77" t="s">
        <v>3821</v>
      </c>
      <c r="BM77" t="s">
        <v>1124</v>
      </c>
      <c r="BN77" t="s">
        <v>2990</v>
      </c>
      <c r="BQ77" t="s">
        <v>3242</v>
      </c>
      <c r="BR77" t="s">
        <v>3337</v>
      </c>
      <c r="BU77" t="s">
        <v>3306</v>
      </c>
      <c r="BV77" t="s">
        <v>3256</v>
      </c>
      <c r="BY77" t="s">
        <v>644</v>
      </c>
      <c r="BZ77" t="s">
        <v>464</v>
      </c>
      <c r="CC77" t="s">
        <v>1015</v>
      </c>
      <c r="CD77" t="s">
        <v>84</v>
      </c>
    </row>
    <row r="78" spans="5:82" x14ac:dyDescent="0.2">
      <c r="E78" t="s">
        <v>238</v>
      </c>
      <c r="F78" t="s">
        <v>224</v>
      </c>
      <c r="I78" t="s">
        <v>308</v>
      </c>
      <c r="J78" t="s">
        <v>308</v>
      </c>
      <c r="M78" t="s">
        <v>782</v>
      </c>
      <c r="N78" t="s">
        <v>497</v>
      </c>
      <c r="Q78" t="s">
        <v>1260</v>
      </c>
      <c r="R78" t="s">
        <v>1262</v>
      </c>
      <c r="U78" t="s">
        <v>1697</v>
      </c>
      <c r="V78" t="s">
        <v>1655</v>
      </c>
      <c r="Y78" t="s">
        <v>1133</v>
      </c>
      <c r="Z78" t="s">
        <v>1727</v>
      </c>
      <c r="AC78" t="s">
        <v>1971</v>
      </c>
      <c r="AD78" t="s">
        <v>1901</v>
      </c>
      <c r="AG78" t="s">
        <v>2058</v>
      </c>
      <c r="AH78" t="s">
        <v>2010</v>
      </c>
      <c r="AM78" t="s">
        <v>2424</v>
      </c>
      <c r="AN78" t="s">
        <v>1756</v>
      </c>
      <c r="AS78" t="s">
        <v>2366</v>
      </c>
      <c r="AT78" t="s">
        <v>2290</v>
      </c>
      <c r="BA78" t="s">
        <v>2579</v>
      </c>
      <c r="BB78" t="s">
        <v>2573</v>
      </c>
      <c r="BE78" t="s">
        <v>2769</v>
      </c>
      <c r="BF78" t="s">
        <v>3849</v>
      </c>
      <c r="BI78" t="s">
        <v>2933</v>
      </c>
      <c r="BJ78" t="s">
        <v>3821</v>
      </c>
      <c r="BM78" t="s">
        <v>764</v>
      </c>
      <c r="BN78" t="s">
        <v>2990</v>
      </c>
      <c r="BQ78" s="30" t="s">
        <v>3246</v>
      </c>
      <c r="BR78" t="s">
        <v>3337</v>
      </c>
      <c r="BU78" t="s">
        <v>3308</v>
      </c>
      <c r="BV78" t="s">
        <v>3256</v>
      </c>
      <c r="BY78" t="s">
        <v>725</v>
      </c>
      <c r="BZ78" t="s">
        <v>464</v>
      </c>
      <c r="CC78" t="s">
        <v>1016</v>
      </c>
      <c r="CD78" t="s">
        <v>84</v>
      </c>
    </row>
    <row r="79" spans="5:82" x14ac:dyDescent="0.2">
      <c r="E79" t="s">
        <v>239</v>
      </c>
      <c r="F79" t="s">
        <v>224</v>
      </c>
      <c r="I79" t="s">
        <v>373</v>
      </c>
      <c r="J79" t="s">
        <v>308</v>
      </c>
      <c r="M79" t="s">
        <v>783</v>
      </c>
      <c r="N79" t="s">
        <v>497</v>
      </c>
      <c r="Q79" t="s">
        <v>1261</v>
      </c>
      <c r="R79" t="s">
        <v>1262</v>
      </c>
      <c r="U79" t="s">
        <v>1698</v>
      </c>
      <c r="V79" t="s">
        <v>1655</v>
      </c>
      <c r="Y79" t="s">
        <v>1790</v>
      </c>
      <c r="Z79" t="s">
        <v>1727</v>
      </c>
      <c r="AC79" s="30" t="s">
        <v>1972</v>
      </c>
      <c r="AD79" t="s">
        <v>1901</v>
      </c>
      <c r="AG79" t="s">
        <v>2059</v>
      </c>
      <c r="AH79" t="s">
        <v>2010</v>
      </c>
      <c r="AM79" t="s">
        <v>691</v>
      </c>
      <c r="AN79" t="s">
        <v>1756</v>
      </c>
      <c r="AS79" t="s">
        <v>2369</v>
      </c>
      <c r="AT79" t="s">
        <v>2290</v>
      </c>
      <c r="BA79" t="s">
        <v>2580</v>
      </c>
      <c r="BB79" t="s">
        <v>2573</v>
      </c>
      <c r="BE79" s="30" t="s">
        <v>2770</v>
      </c>
      <c r="BF79" t="s">
        <v>3849</v>
      </c>
      <c r="BI79" s="30" t="s">
        <v>2934</v>
      </c>
      <c r="BJ79" t="s">
        <v>3821</v>
      </c>
      <c r="BM79" t="s">
        <v>3008</v>
      </c>
      <c r="BN79" t="s">
        <v>2990</v>
      </c>
      <c r="BQ79" t="s">
        <v>3149</v>
      </c>
      <c r="BR79" t="s">
        <v>3251</v>
      </c>
      <c r="BU79" t="s">
        <v>3309</v>
      </c>
      <c r="BV79" t="s">
        <v>3256</v>
      </c>
      <c r="BY79" t="s">
        <v>822</v>
      </c>
      <c r="BZ79" t="s">
        <v>464</v>
      </c>
      <c r="CC79" t="s">
        <v>1017</v>
      </c>
      <c r="CD79" t="s">
        <v>84</v>
      </c>
    </row>
    <row r="80" spans="5:82" x14ac:dyDescent="0.2">
      <c r="E80" t="s">
        <v>240</v>
      </c>
      <c r="F80" t="s">
        <v>224</v>
      </c>
      <c r="I80" t="s">
        <v>382</v>
      </c>
      <c r="J80" t="s">
        <v>308</v>
      </c>
      <c r="M80" t="s">
        <v>788</v>
      </c>
      <c r="N80" t="s">
        <v>497</v>
      </c>
      <c r="Q80" t="s">
        <v>1263</v>
      </c>
      <c r="R80" t="s">
        <v>1262</v>
      </c>
      <c r="U80" s="30" t="s">
        <v>1701</v>
      </c>
      <c r="V80" t="s">
        <v>1655</v>
      </c>
      <c r="Y80" t="s">
        <v>1360</v>
      </c>
      <c r="Z80" t="s">
        <v>1727</v>
      </c>
      <c r="AG80" t="s">
        <v>2065</v>
      </c>
      <c r="AH80" t="s">
        <v>2010</v>
      </c>
      <c r="AM80" t="s">
        <v>2379</v>
      </c>
      <c r="AN80" t="s">
        <v>1756</v>
      </c>
      <c r="AS80" t="s">
        <v>2373</v>
      </c>
      <c r="AT80" t="s">
        <v>2290</v>
      </c>
      <c r="BA80" t="s">
        <v>2582</v>
      </c>
      <c r="BB80" t="s">
        <v>2573</v>
      </c>
      <c r="BE80" t="s">
        <v>2759</v>
      </c>
      <c r="BF80" t="s">
        <v>3856</v>
      </c>
      <c r="BI80" t="s">
        <v>2803</v>
      </c>
      <c r="BJ80" t="s">
        <v>2866</v>
      </c>
      <c r="BM80" t="s">
        <v>3009</v>
      </c>
      <c r="BN80" t="s">
        <v>2990</v>
      </c>
      <c r="BQ80" t="s">
        <v>3159</v>
      </c>
      <c r="BR80" t="s">
        <v>3251</v>
      </c>
      <c r="BU80" t="s">
        <v>3321</v>
      </c>
      <c r="BV80" t="s">
        <v>3256</v>
      </c>
      <c r="CC80" t="s">
        <v>1018</v>
      </c>
      <c r="CD80" t="s">
        <v>84</v>
      </c>
    </row>
    <row r="81" spans="2:82" x14ac:dyDescent="0.2">
      <c r="E81" t="s">
        <v>241</v>
      </c>
      <c r="F81" t="s">
        <v>224</v>
      </c>
      <c r="I81" t="s">
        <v>384</v>
      </c>
      <c r="J81" t="s">
        <v>308</v>
      </c>
      <c r="M81" t="s">
        <v>794</v>
      </c>
      <c r="N81" t="s">
        <v>497</v>
      </c>
      <c r="Q81" t="s">
        <v>1264</v>
      </c>
      <c r="R81" t="s">
        <v>1262</v>
      </c>
      <c r="U81" t="s">
        <v>1634</v>
      </c>
      <c r="V81" t="s">
        <v>3857</v>
      </c>
      <c r="Y81" t="s">
        <v>1800</v>
      </c>
      <c r="Z81" t="s">
        <v>1727</v>
      </c>
      <c r="AG81" t="s">
        <v>2066</v>
      </c>
      <c r="AH81" t="s">
        <v>2010</v>
      </c>
      <c r="AM81" t="s">
        <v>2429</v>
      </c>
      <c r="AN81" t="s">
        <v>1756</v>
      </c>
      <c r="AS81" t="s">
        <v>2261</v>
      </c>
      <c r="AT81" t="s">
        <v>2289</v>
      </c>
      <c r="BA81" t="s">
        <v>769</v>
      </c>
      <c r="BB81" t="s">
        <v>2573</v>
      </c>
      <c r="BE81" t="s">
        <v>2772</v>
      </c>
      <c r="BF81" t="s">
        <v>3856</v>
      </c>
      <c r="BI81" t="s">
        <v>2837</v>
      </c>
      <c r="BJ81" t="s">
        <v>2866</v>
      </c>
      <c r="BM81" t="s">
        <v>3010</v>
      </c>
      <c r="BN81" t="s">
        <v>2990</v>
      </c>
      <c r="BQ81" t="s">
        <v>3165</v>
      </c>
      <c r="BR81" t="s">
        <v>3251</v>
      </c>
      <c r="BU81" t="s">
        <v>3322</v>
      </c>
      <c r="BV81" t="s">
        <v>3256</v>
      </c>
      <c r="CC81" t="s">
        <v>1019</v>
      </c>
      <c r="CD81" t="s">
        <v>84</v>
      </c>
    </row>
    <row r="82" spans="2:82" x14ac:dyDescent="0.2">
      <c r="E82" t="s">
        <v>242</v>
      </c>
      <c r="F82" t="s">
        <v>224</v>
      </c>
      <c r="I82" t="s">
        <v>392</v>
      </c>
      <c r="J82" t="s">
        <v>308</v>
      </c>
      <c r="M82" t="s">
        <v>824</v>
      </c>
      <c r="N82" t="s">
        <v>497</v>
      </c>
      <c r="Q82" t="s">
        <v>1265</v>
      </c>
      <c r="R82" t="s">
        <v>1262</v>
      </c>
      <c r="U82" t="s">
        <v>1642</v>
      </c>
      <c r="V82" t="s">
        <v>3857</v>
      </c>
      <c r="Y82" t="s">
        <v>1802</v>
      </c>
      <c r="Z82" t="s">
        <v>1727</v>
      </c>
      <c r="AG82" t="s">
        <v>2068</v>
      </c>
      <c r="AH82" t="s">
        <v>2010</v>
      </c>
      <c r="AM82" t="s">
        <v>2430</v>
      </c>
      <c r="AN82" t="s">
        <v>1756</v>
      </c>
      <c r="AS82" t="s">
        <v>2262</v>
      </c>
      <c r="AT82" t="s">
        <v>2289</v>
      </c>
      <c r="BA82" t="s">
        <v>2598</v>
      </c>
      <c r="BB82" t="s">
        <v>2573</v>
      </c>
      <c r="BE82" t="s">
        <v>2773</v>
      </c>
      <c r="BF82" t="s">
        <v>3856</v>
      </c>
      <c r="BI82" t="s">
        <v>2838</v>
      </c>
      <c r="BJ82" t="s">
        <v>2866</v>
      </c>
      <c r="BM82" t="s">
        <v>3011</v>
      </c>
      <c r="BN82" t="s">
        <v>2990</v>
      </c>
      <c r="BQ82" t="s">
        <v>3173</v>
      </c>
      <c r="BR82" t="s">
        <v>3251</v>
      </c>
      <c r="BU82" t="s">
        <v>3324</v>
      </c>
      <c r="BV82" t="s">
        <v>3256</v>
      </c>
      <c r="CC82" t="s">
        <v>1024</v>
      </c>
      <c r="CD82" t="s">
        <v>84</v>
      </c>
    </row>
    <row r="83" spans="2:82" x14ac:dyDescent="0.2">
      <c r="E83" t="s">
        <v>123</v>
      </c>
      <c r="F83" t="s">
        <v>224</v>
      </c>
      <c r="I83" t="s">
        <v>394</v>
      </c>
      <c r="J83" t="s">
        <v>308</v>
      </c>
      <c r="M83" s="30" t="s">
        <v>3858</v>
      </c>
      <c r="N83" t="s">
        <v>497</v>
      </c>
      <c r="Q83" t="s">
        <v>1266</v>
      </c>
      <c r="R83" t="s">
        <v>1262</v>
      </c>
      <c r="U83" t="s">
        <v>245</v>
      </c>
      <c r="V83" t="s">
        <v>3857</v>
      </c>
      <c r="Y83" t="s">
        <v>1806</v>
      </c>
      <c r="Z83" t="s">
        <v>1727</v>
      </c>
      <c r="AG83" t="s">
        <v>2072</v>
      </c>
      <c r="AH83" t="s">
        <v>2010</v>
      </c>
      <c r="AM83" t="s">
        <v>2432</v>
      </c>
      <c r="AN83" t="s">
        <v>1756</v>
      </c>
      <c r="AS83" t="s">
        <v>2266</v>
      </c>
      <c r="AT83" t="s">
        <v>2289</v>
      </c>
      <c r="BA83" t="s">
        <v>2600</v>
      </c>
      <c r="BB83" t="s">
        <v>2573</v>
      </c>
      <c r="BE83" s="30" t="s">
        <v>2774</v>
      </c>
      <c r="BF83" t="s">
        <v>3856</v>
      </c>
      <c r="BI83" t="s">
        <v>2839</v>
      </c>
      <c r="BJ83" t="s">
        <v>2866</v>
      </c>
      <c r="BM83" t="s">
        <v>3012</v>
      </c>
      <c r="BN83" t="s">
        <v>2990</v>
      </c>
      <c r="BQ83" t="s">
        <v>2197</v>
      </c>
      <c r="BR83" t="s">
        <v>3251</v>
      </c>
      <c r="BU83" s="30" t="s">
        <v>3325</v>
      </c>
      <c r="BV83" t="s">
        <v>3256</v>
      </c>
      <c r="CC83" t="s">
        <v>1034</v>
      </c>
      <c r="CD83" t="s">
        <v>84</v>
      </c>
    </row>
    <row r="84" spans="2:82" x14ac:dyDescent="0.2">
      <c r="E84" t="s">
        <v>243</v>
      </c>
      <c r="F84" t="s">
        <v>224</v>
      </c>
      <c r="I84" t="s">
        <v>59</v>
      </c>
      <c r="J84" t="s">
        <v>308</v>
      </c>
      <c r="M84" t="s">
        <v>477</v>
      </c>
      <c r="N84" t="s">
        <v>479</v>
      </c>
      <c r="Q84" t="s">
        <v>1267</v>
      </c>
      <c r="R84" t="s">
        <v>1262</v>
      </c>
      <c r="U84" t="s">
        <v>1678</v>
      </c>
      <c r="V84" t="s">
        <v>3857</v>
      </c>
      <c r="Y84" s="30" t="s">
        <v>1809</v>
      </c>
      <c r="Z84" t="s">
        <v>1727</v>
      </c>
      <c r="AG84" t="s">
        <v>2076</v>
      </c>
      <c r="AH84" t="s">
        <v>2010</v>
      </c>
      <c r="AM84" t="s">
        <v>2433</v>
      </c>
      <c r="AN84" t="s">
        <v>1756</v>
      </c>
      <c r="AS84" t="s">
        <v>2268</v>
      </c>
      <c r="AT84" t="s">
        <v>2289</v>
      </c>
      <c r="BA84" t="s">
        <v>2605</v>
      </c>
      <c r="BB84" t="s">
        <v>2573</v>
      </c>
      <c r="BI84" t="s">
        <v>2842</v>
      </c>
      <c r="BJ84" t="s">
        <v>2866</v>
      </c>
      <c r="BM84" t="s">
        <v>1320</v>
      </c>
      <c r="BN84" t="s">
        <v>2990</v>
      </c>
      <c r="BQ84" t="s">
        <v>2636</v>
      </c>
      <c r="BR84" t="s">
        <v>3251</v>
      </c>
      <c r="CC84" s="30" t="s">
        <v>1041</v>
      </c>
      <c r="CD84" t="s">
        <v>84</v>
      </c>
    </row>
    <row r="85" spans="2:82" x14ac:dyDescent="0.2">
      <c r="E85" t="s">
        <v>244</v>
      </c>
      <c r="F85" t="s">
        <v>224</v>
      </c>
      <c r="I85" t="s">
        <v>401</v>
      </c>
      <c r="J85" t="s">
        <v>308</v>
      </c>
      <c r="M85" t="s">
        <v>3859</v>
      </c>
      <c r="N85" t="s">
        <v>479</v>
      </c>
      <c r="Q85" t="s">
        <v>1268</v>
      </c>
      <c r="R85" t="s">
        <v>1262</v>
      </c>
      <c r="U85" t="s">
        <v>1683</v>
      </c>
      <c r="V85" t="s">
        <v>3857</v>
      </c>
      <c r="Y85" t="s">
        <v>1739</v>
      </c>
      <c r="Z85" t="s">
        <v>3338</v>
      </c>
      <c r="AG85" t="s">
        <v>2079</v>
      </c>
      <c r="AH85" t="s">
        <v>2010</v>
      </c>
      <c r="AM85" t="s">
        <v>2434</v>
      </c>
      <c r="AN85" t="s">
        <v>1756</v>
      </c>
      <c r="AS85" t="s">
        <v>2275</v>
      </c>
      <c r="AT85" t="s">
        <v>2289</v>
      </c>
      <c r="BA85" t="s">
        <v>2608</v>
      </c>
      <c r="BB85" t="s">
        <v>2573</v>
      </c>
      <c r="BI85" t="s">
        <v>1862</v>
      </c>
      <c r="BJ85" t="s">
        <v>2866</v>
      </c>
      <c r="BM85" s="30" t="s">
        <v>3013</v>
      </c>
      <c r="BN85" t="s">
        <v>2990</v>
      </c>
      <c r="BQ85" t="s">
        <v>3178</v>
      </c>
      <c r="BR85" t="s">
        <v>3251</v>
      </c>
      <c r="BV85" s="36"/>
      <c r="BW85" s="36"/>
      <c r="BX85" s="36" t="s">
        <v>3860</v>
      </c>
      <c r="BY85" s="36"/>
      <c r="CC85" t="s">
        <v>989</v>
      </c>
      <c r="CD85" t="s">
        <v>87</v>
      </c>
    </row>
    <row r="86" spans="2:82" x14ac:dyDescent="0.2">
      <c r="E86" t="s">
        <v>245</v>
      </c>
      <c r="F86" t="s">
        <v>224</v>
      </c>
      <c r="I86" t="s">
        <v>406</v>
      </c>
      <c r="J86" t="s">
        <v>308</v>
      </c>
      <c r="M86" t="s">
        <v>3861</v>
      </c>
      <c r="N86" t="s">
        <v>479</v>
      </c>
      <c r="Q86" t="s">
        <v>1269</v>
      </c>
      <c r="R86" t="s">
        <v>1262</v>
      </c>
      <c r="U86" t="s">
        <v>1691</v>
      </c>
      <c r="V86" t="s">
        <v>3857</v>
      </c>
      <c r="Y86" t="s">
        <v>1796</v>
      </c>
      <c r="Z86" t="s">
        <v>3338</v>
      </c>
      <c r="AG86" t="s">
        <v>2080</v>
      </c>
      <c r="AH86" t="s">
        <v>2010</v>
      </c>
      <c r="AM86" t="s">
        <v>2380</v>
      </c>
      <c r="AN86" t="s">
        <v>1756</v>
      </c>
      <c r="AS86" t="s">
        <v>2284</v>
      </c>
      <c r="AT86" t="s">
        <v>2289</v>
      </c>
      <c r="BA86" t="s">
        <v>2609</v>
      </c>
      <c r="BB86" t="s">
        <v>2573</v>
      </c>
      <c r="BI86" t="s">
        <v>2871</v>
      </c>
      <c r="BJ86" t="s">
        <v>2866</v>
      </c>
      <c r="BM86" t="s">
        <v>1497</v>
      </c>
      <c r="BN86" t="s">
        <v>2981</v>
      </c>
      <c r="BQ86" t="s">
        <v>3181</v>
      </c>
      <c r="BR86" t="s">
        <v>3251</v>
      </c>
      <c r="BW86" t="s">
        <v>1296</v>
      </c>
      <c r="BX86" t="s">
        <v>1461</v>
      </c>
      <c r="CC86" t="s">
        <v>1026</v>
      </c>
      <c r="CD86" t="s">
        <v>87</v>
      </c>
    </row>
    <row r="87" spans="2:82" x14ac:dyDescent="0.2">
      <c r="E87" t="s">
        <v>246</v>
      </c>
      <c r="F87" t="s">
        <v>224</v>
      </c>
      <c r="I87" t="s">
        <v>412</v>
      </c>
      <c r="J87" t="s">
        <v>308</v>
      </c>
      <c r="M87" t="s">
        <v>614</v>
      </c>
      <c r="N87" t="s">
        <v>479</v>
      </c>
      <c r="Q87" t="s">
        <v>1270</v>
      </c>
      <c r="R87" t="s">
        <v>1262</v>
      </c>
      <c r="U87" t="s">
        <v>1692</v>
      </c>
      <c r="V87" t="s">
        <v>3857</v>
      </c>
      <c r="Y87" t="s">
        <v>1762</v>
      </c>
      <c r="Z87" t="s">
        <v>3338</v>
      </c>
      <c r="AG87" t="s">
        <v>1610</v>
      </c>
      <c r="AH87" t="s">
        <v>2010</v>
      </c>
      <c r="AM87" t="s">
        <v>2436</v>
      </c>
      <c r="AN87" t="s">
        <v>1756</v>
      </c>
      <c r="AS87" t="s">
        <v>2289</v>
      </c>
      <c r="AT87" t="s">
        <v>2289</v>
      </c>
      <c r="BA87" t="s">
        <v>2610</v>
      </c>
      <c r="BB87" t="s">
        <v>2573</v>
      </c>
      <c r="BI87" t="s">
        <v>2873</v>
      </c>
      <c r="BJ87" t="s">
        <v>2866</v>
      </c>
      <c r="BM87" t="s">
        <v>2964</v>
      </c>
      <c r="BN87" t="s">
        <v>2981</v>
      </c>
      <c r="BQ87" t="s">
        <v>3184</v>
      </c>
      <c r="BR87" t="s">
        <v>3251</v>
      </c>
      <c r="BW87" t="s">
        <v>3862</v>
      </c>
      <c r="BX87" t="s">
        <v>1461</v>
      </c>
      <c r="CC87" t="s">
        <v>1035</v>
      </c>
      <c r="CD87" t="s">
        <v>87</v>
      </c>
    </row>
    <row r="88" spans="2:82" x14ac:dyDescent="0.2">
      <c r="E88" t="s">
        <v>247</v>
      </c>
      <c r="F88" t="s">
        <v>224</v>
      </c>
      <c r="I88" t="s">
        <v>417</v>
      </c>
      <c r="J88" t="s">
        <v>308</v>
      </c>
      <c r="M88" t="s">
        <v>626</v>
      </c>
      <c r="N88" t="s">
        <v>479</v>
      </c>
      <c r="Q88" t="s">
        <v>1271</v>
      </c>
      <c r="R88" t="s">
        <v>1262</v>
      </c>
      <c r="U88" t="s">
        <v>764</v>
      </c>
      <c r="V88" t="s">
        <v>3857</v>
      </c>
      <c r="Y88" t="s">
        <v>1763</v>
      </c>
      <c r="Z88" t="s">
        <v>3338</v>
      </c>
      <c r="AG88" t="s">
        <v>2082</v>
      </c>
      <c r="AH88" t="s">
        <v>2010</v>
      </c>
      <c r="AM88" t="s">
        <v>2437</v>
      </c>
      <c r="AN88" t="s">
        <v>1756</v>
      </c>
      <c r="AS88" t="s">
        <v>2292</v>
      </c>
      <c r="AT88" t="s">
        <v>2289</v>
      </c>
      <c r="BA88" s="30" t="s">
        <v>2611</v>
      </c>
      <c r="BB88" t="s">
        <v>2573</v>
      </c>
      <c r="BI88" t="s">
        <v>3863</v>
      </c>
      <c r="BJ88" t="s">
        <v>2866</v>
      </c>
      <c r="BM88" t="s">
        <v>2965</v>
      </c>
      <c r="BN88" t="s">
        <v>2981</v>
      </c>
      <c r="BQ88" t="s">
        <v>3185</v>
      </c>
      <c r="BR88" t="s">
        <v>3251</v>
      </c>
      <c r="BW88" t="s">
        <v>1474</v>
      </c>
      <c r="BX88" t="s">
        <v>1461</v>
      </c>
      <c r="CC88" t="s">
        <v>1036</v>
      </c>
      <c r="CD88" t="s">
        <v>87</v>
      </c>
    </row>
    <row r="89" spans="2:82" x14ac:dyDescent="0.2">
      <c r="E89" t="s">
        <v>248</v>
      </c>
      <c r="F89" t="s">
        <v>224</v>
      </c>
      <c r="I89" t="s">
        <v>421</v>
      </c>
      <c r="J89" t="s">
        <v>308</v>
      </c>
      <c r="M89" t="s">
        <v>703</v>
      </c>
      <c r="N89" t="s">
        <v>479</v>
      </c>
      <c r="Q89" t="s">
        <v>3864</v>
      </c>
      <c r="R89" t="s">
        <v>1262</v>
      </c>
      <c r="U89" t="s">
        <v>1280</v>
      </c>
      <c r="V89" t="s">
        <v>3857</v>
      </c>
      <c r="Y89" s="30" t="s">
        <v>1764</v>
      </c>
      <c r="Z89" t="s">
        <v>3338</v>
      </c>
      <c r="AG89" t="s">
        <v>2086</v>
      </c>
      <c r="AH89" t="s">
        <v>2010</v>
      </c>
      <c r="AM89" t="s">
        <v>1124</v>
      </c>
      <c r="AN89" t="s">
        <v>1756</v>
      </c>
      <c r="AS89" t="s">
        <v>2233</v>
      </c>
      <c r="AT89" t="s">
        <v>2289</v>
      </c>
      <c r="BI89" t="s">
        <v>3865</v>
      </c>
      <c r="BJ89" t="s">
        <v>2866</v>
      </c>
      <c r="BM89" t="s">
        <v>2966</v>
      </c>
      <c r="BN89" t="s">
        <v>2981</v>
      </c>
      <c r="BQ89" t="s">
        <v>3189</v>
      </c>
      <c r="BR89" t="s">
        <v>3251</v>
      </c>
      <c r="BW89" t="s">
        <v>1475</v>
      </c>
      <c r="BX89" t="s">
        <v>1461</v>
      </c>
      <c r="CC89" t="s">
        <v>1037</v>
      </c>
      <c r="CD89" t="s">
        <v>87</v>
      </c>
    </row>
    <row r="90" spans="2:82" x14ac:dyDescent="0.2">
      <c r="E90" t="s">
        <v>249</v>
      </c>
      <c r="F90" t="s">
        <v>224</v>
      </c>
      <c r="I90" t="s">
        <v>422</v>
      </c>
      <c r="J90" t="s">
        <v>308</v>
      </c>
      <c r="M90" t="s">
        <v>729</v>
      </c>
      <c r="N90" t="s">
        <v>479</v>
      </c>
      <c r="Q90" t="s">
        <v>3866</v>
      </c>
      <c r="R90" t="s">
        <v>1262</v>
      </c>
      <c r="U90" s="30" t="s">
        <v>1610</v>
      </c>
      <c r="V90" t="s">
        <v>3857</v>
      </c>
      <c r="Y90" t="s">
        <v>453</v>
      </c>
      <c r="Z90" t="s">
        <v>1780</v>
      </c>
      <c r="AG90" t="s">
        <v>2087</v>
      </c>
      <c r="AH90" t="s">
        <v>2010</v>
      </c>
      <c r="AM90" t="s">
        <v>764</v>
      </c>
      <c r="AN90" t="s">
        <v>1756</v>
      </c>
      <c r="AS90" t="s">
        <v>2298</v>
      </c>
      <c r="AT90" t="s">
        <v>2289</v>
      </c>
      <c r="AX90" s="36"/>
      <c r="AY90" s="36"/>
      <c r="AZ90" s="36" t="s">
        <v>2678</v>
      </c>
      <c r="BA90" s="36"/>
      <c r="BB90" s="36"/>
      <c r="BC90" s="36"/>
      <c r="BD90" s="36" t="s">
        <v>3683</v>
      </c>
      <c r="BE90" s="36"/>
      <c r="BI90" t="s">
        <v>2887</v>
      </c>
      <c r="BJ90" t="s">
        <v>2866</v>
      </c>
      <c r="BM90" t="s">
        <v>2967</v>
      </c>
      <c r="BN90" t="s">
        <v>2981</v>
      </c>
      <c r="BQ90" t="s">
        <v>2857</v>
      </c>
      <c r="BR90" t="s">
        <v>3251</v>
      </c>
      <c r="BW90" s="30" t="s">
        <v>1477</v>
      </c>
      <c r="BX90" t="s">
        <v>1461</v>
      </c>
      <c r="CC90" t="s">
        <v>1038</v>
      </c>
      <c r="CD90" t="s">
        <v>87</v>
      </c>
    </row>
    <row r="91" spans="2:82" x14ac:dyDescent="0.2">
      <c r="E91" t="s">
        <v>250</v>
      </c>
      <c r="F91" t="s">
        <v>224</v>
      </c>
      <c r="I91" t="s">
        <v>425</v>
      </c>
      <c r="J91" t="s">
        <v>308</v>
      </c>
      <c r="M91" t="s">
        <v>755</v>
      </c>
      <c r="N91" t="s">
        <v>479</v>
      </c>
      <c r="Q91" t="s">
        <v>1274</v>
      </c>
      <c r="R91" t="s">
        <v>1262</v>
      </c>
      <c r="Y91" t="s">
        <v>1711</v>
      </c>
      <c r="Z91" t="s">
        <v>1780</v>
      </c>
      <c r="AG91" t="s">
        <v>1974</v>
      </c>
      <c r="AH91" t="s">
        <v>3327</v>
      </c>
      <c r="AM91" t="s">
        <v>2440</v>
      </c>
      <c r="AN91" t="s">
        <v>1756</v>
      </c>
      <c r="AS91" t="s">
        <v>2299</v>
      </c>
      <c r="AT91" t="s">
        <v>2289</v>
      </c>
      <c r="AY91" t="s">
        <v>2617</v>
      </c>
      <c r="AZ91" t="s">
        <v>3867</v>
      </c>
      <c r="BC91" t="s">
        <v>3063</v>
      </c>
      <c r="BD91" t="s">
        <v>3867</v>
      </c>
      <c r="BI91" t="s">
        <v>2893</v>
      </c>
      <c r="BJ91" t="s">
        <v>2866</v>
      </c>
      <c r="BM91" t="s">
        <v>2968</v>
      </c>
      <c r="BN91" t="s">
        <v>2981</v>
      </c>
      <c r="BQ91" t="s">
        <v>3199</v>
      </c>
      <c r="BR91" t="s">
        <v>3251</v>
      </c>
      <c r="BW91" t="s">
        <v>1464</v>
      </c>
      <c r="BX91" t="s">
        <v>3868</v>
      </c>
      <c r="CC91" t="s">
        <v>1039</v>
      </c>
      <c r="CD91" t="s">
        <v>87</v>
      </c>
    </row>
    <row r="92" spans="2:82" x14ac:dyDescent="0.2">
      <c r="E92" t="s">
        <v>251</v>
      </c>
      <c r="F92" t="s">
        <v>224</v>
      </c>
      <c r="I92" t="s">
        <v>429</v>
      </c>
      <c r="J92" t="s">
        <v>308</v>
      </c>
      <c r="M92" t="s">
        <v>808</v>
      </c>
      <c r="N92" t="s">
        <v>479</v>
      </c>
      <c r="Q92" t="s">
        <v>1275</v>
      </c>
      <c r="R92" t="s">
        <v>1262</v>
      </c>
      <c r="Y92" t="s">
        <v>1728</v>
      </c>
      <c r="Z92" t="s">
        <v>1780</v>
      </c>
      <c r="AG92" t="s">
        <v>1985</v>
      </c>
      <c r="AH92" t="s">
        <v>3327</v>
      </c>
      <c r="AM92" t="s">
        <v>2441</v>
      </c>
      <c r="AN92" t="s">
        <v>1756</v>
      </c>
      <c r="AS92" t="s">
        <v>2302</v>
      </c>
      <c r="AT92" t="s">
        <v>2289</v>
      </c>
      <c r="AY92" t="s">
        <v>2618</v>
      </c>
      <c r="AZ92" t="s">
        <v>3867</v>
      </c>
      <c r="BC92" t="s">
        <v>3064</v>
      </c>
      <c r="BD92" t="s">
        <v>3867</v>
      </c>
      <c r="BI92" s="30" t="s">
        <v>2937</v>
      </c>
      <c r="BJ92" t="s">
        <v>2866</v>
      </c>
      <c r="BM92" t="s">
        <v>2969</v>
      </c>
      <c r="BN92" t="s">
        <v>2981</v>
      </c>
      <c r="BQ92" t="s">
        <v>666</v>
      </c>
      <c r="BR92" t="s">
        <v>3251</v>
      </c>
      <c r="BW92" t="s">
        <v>336</v>
      </c>
      <c r="BX92" t="s">
        <v>3868</v>
      </c>
      <c r="CC92" t="s">
        <v>1063</v>
      </c>
      <c r="CD92" t="s">
        <v>87</v>
      </c>
    </row>
    <row r="93" spans="2:82" x14ac:dyDescent="0.2">
      <c r="E93" t="s">
        <v>252</v>
      </c>
      <c r="F93" t="s">
        <v>224</v>
      </c>
      <c r="I93" t="s">
        <v>431</v>
      </c>
      <c r="J93" t="s">
        <v>308</v>
      </c>
      <c r="L93" t="s">
        <v>3869</v>
      </c>
      <c r="M93" s="30" t="s">
        <v>52</v>
      </c>
      <c r="N93" t="s">
        <v>3870</v>
      </c>
      <c r="Q93" t="s">
        <v>1276</v>
      </c>
      <c r="R93" t="s">
        <v>1262</v>
      </c>
      <c r="Y93" t="s">
        <v>1738</v>
      </c>
      <c r="Z93" t="s">
        <v>1780</v>
      </c>
      <c r="AG93" t="s">
        <v>1986</v>
      </c>
      <c r="AH93" t="s">
        <v>3327</v>
      </c>
      <c r="AM93" t="s">
        <v>2381</v>
      </c>
      <c r="AN93" t="s">
        <v>1756</v>
      </c>
      <c r="AS93" t="s">
        <v>2306</v>
      </c>
      <c r="AT93" t="s">
        <v>2289</v>
      </c>
      <c r="AY93" t="s">
        <v>2619</v>
      </c>
      <c r="AZ93" t="s">
        <v>3867</v>
      </c>
      <c r="BC93" t="s">
        <v>3065</v>
      </c>
      <c r="BD93" t="s">
        <v>3867</v>
      </c>
      <c r="BI93" t="s">
        <v>2791</v>
      </c>
      <c r="BJ93" t="s">
        <v>2799</v>
      </c>
      <c r="BM93" s="30" t="s">
        <v>2970</v>
      </c>
      <c r="BN93" t="s">
        <v>2981</v>
      </c>
      <c r="BQ93" t="s">
        <v>1567</v>
      </c>
      <c r="BR93" t="s">
        <v>3251</v>
      </c>
      <c r="BW93" t="s">
        <v>1465</v>
      </c>
      <c r="BX93" t="s">
        <v>3868</v>
      </c>
      <c r="CC93" t="s">
        <v>1064</v>
      </c>
      <c r="CD93" t="s">
        <v>87</v>
      </c>
    </row>
    <row r="94" spans="2:82" x14ac:dyDescent="0.2">
      <c r="E94" t="s">
        <v>253</v>
      </c>
      <c r="F94" t="s">
        <v>224</v>
      </c>
      <c r="I94" t="s">
        <v>433</v>
      </c>
      <c r="J94" t="s">
        <v>308</v>
      </c>
      <c r="M94" t="s">
        <v>89</v>
      </c>
      <c r="N94" t="s">
        <v>3870</v>
      </c>
      <c r="Q94" t="s">
        <v>1277</v>
      </c>
      <c r="R94" t="s">
        <v>1262</v>
      </c>
      <c r="Y94" t="s">
        <v>1744</v>
      </c>
      <c r="Z94" t="s">
        <v>1780</v>
      </c>
      <c r="AG94" t="s">
        <v>1989</v>
      </c>
      <c r="AH94" t="s">
        <v>3327</v>
      </c>
      <c r="AM94" t="s">
        <v>2445</v>
      </c>
      <c r="AN94" t="s">
        <v>1756</v>
      </c>
      <c r="AS94" t="s">
        <v>2235</v>
      </c>
      <c r="AT94" t="s">
        <v>2289</v>
      </c>
      <c r="AY94" t="s">
        <v>2623</v>
      </c>
      <c r="AZ94" t="s">
        <v>3867</v>
      </c>
      <c r="BC94" t="s">
        <v>3066</v>
      </c>
      <c r="BD94" t="s">
        <v>3867</v>
      </c>
      <c r="BI94" t="s">
        <v>2793</v>
      </c>
      <c r="BJ94" t="s">
        <v>2799</v>
      </c>
      <c r="BM94" t="s">
        <v>2971</v>
      </c>
      <c r="BN94" t="s">
        <v>2981</v>
      </c>
      <c r="BQ94" t="s">
        <v>3207</v>
      </c>
      <c r="BR94" t="s">
        <v>3251</v>
      </c>
      <c r="BW94" t="s">
        <v>1468</v>
      </c>
      <c r="BX94" t="s">
        <v>3868</v>
      </c>
      <c r="CC94" s="30" t="s">
        <v>1065</v>
      </c>
      <c r="CD94" t="s">
        <v>87</v>
      </c>
    </row>
    <row r="95" spans="2:82" x14ac:dyDescent="0.2">
      <c r="I95" t="s">
        <v>439</v>
      </c>
      <c r="J95" t="s">
        <v>308</v>
      </c>
      <c r="M95" t="s">
        <v>80</v>
      </c>
      <c r="N95" t="s">
        <v>3870</v>
      </c>
      <c r="Q95" t="s">
        <v>1278</v>
      </c>
      <c r="R95" t="s">
        <v>1262</v>
      </c>
      <c r="Y95" t="s">
        <v>1745</v>
      </c>
      <c r="Z95" t="s">
        <v>1780</v>
      </c>
      <c r="AG95" t="s">
        <v>1996</v>
      </c>
      <c r="AH95" t="s">
        <v>3327</v>
      </c>
      <c r="AM95" t="s">
        <v>2452</v>
      </c>
      <c r="AN95" t="s">
        <v>1756</v>
      </c>
      <c r="AS95" t="s">
        <v>1861</v>
      </c>
      <c r="AT95" t="s">
        <v>2289</v>
      </c>
      <c r="AY95" t="s">
        <v>489</v>
      </c>
      <c r="AZ95" t="s">
        <v>3867</v>
      </c>
      <c r="BC95" t="s">
        <v>262</v>
      </c>
      <c r="BD95" t="s">
        <v>3867</v>
      </c>
      <c r="BI95" t="s">
        <v>1991</v>
      </c>
      <c r="BJ95" t="s">
        <v>2799</v>
      </c>
      <c r="BM95" t="s">
        <v>2972</v>
      </c>
      <c r="BN95" t="s">
        <v>2981</v>
      </c>
      <c r="BQ95" t="s">
        <v>3209</v>
      </c>
      <c r="BR95" t="s">
        <v>3251</v>
      </c>
      <c r="BW95" t="s">
        <v>1124</v>
      </c>
      <c r="BX95" t="s">
        <v>3868</v>
      </c>
      <c r="CC95" t="s">
        <v>91</v>
      </c>
      <c r="CD95" t="s">
        <v>90</v>
      </c>
    </row>
    <row r="96" spans="2:82" x14ac:dyDescent="0.2">
      <c r="B96" s="32"/>
      <c r="C96" s="32"/>
      <c r="D96" s="32" t="s">
        <v>842</v>
      </c>
      <c r="E96" s="32"/>
      <c r="I96" t="s">
        <v>440</v>
      </c>
      <c r="J96" t="s">
        <v>308</v>
      </c>
      <c r="M96" t="s">
        <v>63</v>
      </c>
      <c r="N96" t="s">
        <v>3870</v>
      </c>
      <c r="Q96" t="s">
        <v>1279</v>
      </c>
      <c r="R96" t="s">
        <v>1262</v>
      </c>
      <c r="Y96" t="s">
        <v>1755</v>
      </c>
      <c r="Z96" t="s">
        <v>1780</v>
      </c>
      <c r="AG96" t="s">
        <v>1997</v>
      </c>
      <c r="AH96" t="s">
        <v>3327</v>
      </c>
      <c r="AM96" t="s">
        <v>2454</v>
      </c>
      <c r="AN96" t="s">
        <v>1756</v>
      </c>
      <c r="AS96" t="s">
        <v>2321</v>
      </c>
      <c r="AT96" t="s">
        <v>2289</v>
      </c>
      <c r="AY96" t="s">
        <v>2634</v>
      </c>
      <c r="AZ96" t="s">
        <v>3867</v>
      </c>
      <c r="BC96" t="s">
        <v>3082</v>
      </c>
      <c r="BD96" t="s">
        <v>3867</v>
      </c>
      <c r="BI96" t="s">
        <v>2804</v>
      </c>
      <c r="BJ96" t="s">
        <v>2799</v>
      </c>
      <c r="BM96" t="s">
        <v>2973</v>
      </c>
      <c r="BN96" t="s">
        <v>2981</v>
      </c>
      <c r="BQ96" t="s">
        <v>3214</v>
      </c>
      <c r="BR96" t="s">
        <v>3251</v>
      </c>
      <c r="BW96" t="s">
        <v>1470</v>
      </c>
      <c r="BX96" t="s">
        <v>3868</v>
      </c>
      <c r="CC96" t="s">
        <v>94</v>
      </c>
      <c r="CD96" t="s">
        <v>90</v>
      </c>
    </row>
    <row r="97" spans="3:82" x14ac:dyDescent="0.2">
      <c r="C97" t="s">
        <v>862</v>
      </c>
      <c r="D97" t="s">
        <v>3871</v>
      </c>
      <c r="I97" t="s">
        <v>441</v>
      </c>
      <c r="J97" t="s">
        <v>308</v>
      </c>
      <c r="M97" t="s">
        <v>3872</v>
      </c>
      <c r="N97" t="s">
        <v>488</v>
      </c>
      <c r="Q97" t="s">
        <v>1280</v>
      </c>
      <c r="R97" t="s">
        <v>1262</v>
      </c>
      <c r="Y97" t="s">
        <v>1757</v>
      </c>
      <c r="Z97" t="s">
        <v>1780</v>
      </c>
      <c r="AG97" t="s">
        <v>2001</v>
      </c>
      <c r="AH97" t="s">
        <v>3327</v>
      </c>
      <c r="AM97" t="s">
        <v>2456</v>
      </c>
      <c r="AN97" t="s">
        <v>1756</v>
      </c>
      <c r="AS97" t="s">
        <v>2236</v>
      </c>
      <c r="AT97" t="s">
        <v>2289</v>
      </c>
      <c r="AY97" t="s">
        <v>2636</v>
      </c>
      <c r="AZ97" t="s">
        <v>3867</v>
      </c>
      <c r="BC97" t="s">
        <v>3092</v>
      </c>
      <c r="BD97" t="s">
        <v>3867</v>
      </c>
      <c r="BI97" t="s">
        <v>2807</v>
      </c>
      <c r="BJ97" t="s">
        <v>2799</v>
      </c>
      <c r="BM97" t="s">
        <v>2974</v>
      </c>
      <c r="BN97" t="s">
        <v>2981</v>
      </c>
      <c r="BQ97" t="s">
        <v>3224</v>
      </c>
      <c r="BR97" t="s">
        <v>3251</v>
      </c>
      <c r="BW97" t="s">
        <v>1472</v>
      </c>
      <c r="BX97" t="s">
        <v>3868</v>
      </c>
      <c r="CC97" t="s">
        <v>96</v>
      </c>
      <c r="CD97" t="s">
        <v>90</v>
      </c>
    </row>
    <row r="98" spans="3:82" x14ac:dyDescent="0.2">
      <c r="C98" t="s">
        <v>864</v>
      </c>
      <c r="D98" t="s">
        <v>3871</v>
      </c>
      <c r="I98" t="s">
        <v>293</v>
      </c>
      <c r="J98" t="s">
        <v>387</v>
      </c>
      <c r="M98" t="s">
        <v>539</v>
      </c>
      <c r="N98" t="s">
        <v>488</v>
      </c>
      <c r="Q98" t="s">
        <v>1281</v>
      </c>
      <c r="R98" t="s">
        <v>1262</v>
      </c>
      <c r="Y98" t="s">
        <v>123</v>
      </c>
      <c r="Z98" t="s">
        <v>1780</v>
      </c>
      <c r="AG98" t="s">
        <v>2004</v>
      </c>
      <c r="AH98" t="s">
        <v>3327</v>
      </c>
      <c r="AM98" s="30" t="s">
        <v>2382</v>
      </c>
      <c r="AN98" t="s">
        <v>1756</v>
      </c>
      <c r="AS98" t="s">
        <v>2324</v>
      </c>
      <c r="AT98" t="s">
        <v>2289</v>
      </c>
      <c r="AY98" t="s">
        <v>2638</v>
      </c>
      <c r="AZ98" t="s">
        <v>3867</v>
      </c>
      <c r="BC98" t="s">
        <v>3101</v>
      </c>
      <c r="BD98" t="s">
        <v>3867</v>
      </c>
      <c r="BI98" t="s">
        <v>2808</v>
      </c>
      <c r="BJ98" t="s">
        <v>2799</v>
      </c>
      <c r="BM98" t="s">
        <v>2975</v>
      </c>
      <c r="BN98" t="s">
        <v>2981</v>
      </c>
      <c r="BQ98" t="s">
        <v>3225</v>
      </c>
      <c r="BR98" t="s">
        <v>3251</v>
      </c>
      <c r="BW98" t="s">
        <v>1476</v>
      </c>
      <c r="BX98" t="s">
        <v>3868</v>
      </c>
      <c r="CC98" t="s">
        <v>99</v>
      </c>
      <c r="CD98" t="s">
        <v>90</v>
      </c>
    </row>
    <row r="99" spans="3:82" x14ac:dyDescent="0.2">
      <c r="C99" t="s">
        <v>865</v>
      </c>
      <c r="D99" t="s">
        <v>3871</v>
      </c>
      <c r="I99" t="s">
        <v>300</v>
      </c>
      <c r="J99" t="s">
        <v>387</v>
      </c>
      <c r="M99" t="s">
        <v>541</v>
      </c>
      <c r="N99" t="s">
        <v>488</v>
      </c>
      <c r="Q99" t="s">
        <v>1282</v>
      </c>
      <c r="R99" t="s">
        <v>1262</v>
      </c>
      <c r="Y99" t="s">
        <v>1758</v>
      </c>
      <c r="Z99" t="s">
        <v>1780</v>
      </c>
      <c r="AG99" t="s">
        <v>2005</v>
      </c>
      <c r="AH99" t="s">
        <v>3327</v>
      </c>
      <c r="AM99" t="s">
        <v>2386</v>
      </c>
      <c r="AN99" t="s">
        <v>3873</v>
      </c>
      <c r="AS99" t="s">
        <v>2325</v>
      </c>
      <c r="AT99" t="s">
        <v>2289</v>
      </c>
      <c r="AY99" t="s">
        <v>2641</v>
      </c>
      <c r="AZ99" t="s">
        <v>3867</v>
      </c>
      <c r="BC99" t="s">
        <v>3114</v>
      </c>
      <c r="BD99" t="s">
        <v>3867</v>
      </c>
      <c r="BI99" t="s">
        <v>2817</v>
      </c>
      <c r="BJ99" t="s">
        <v>2799</v>
      </c>
      <c r="BM99" t="s">
        <v>2976</v>
      </c>
      <c r="BN99" t="s">
        <v>2981</v>
      </c>
      <c r="BQ99" t="s">
        <v>3226</v>
      </c>
      <c r="BR99" t="s">
        <v>3251</v>
      </c>
      <c r="BW99" t="s">
        <v>1471</v>
      </c>
      <c r="BX99" t="s">
        <v>3868</v>
      </c>
      <c r="CC99" t="s">
        <v>101</v>
      </c>
      <c r="CD99" t="s">
        <v>90</v>
      </c>
    </row>
    <row r="100" spans="3:82" x14ac:dyDescent="0.2">
      <c r="C100" t="s">
        <v>866</v>
      </c>
      <c r="D100" t="s">
        <v>3871</v>
      </c>
      <c r="I100" t="s">
        <v>309</v>
      </c>
      <c r="J100" t="s">
        <v>387</v>
      </c>
      <c r="M100" t="s">
        <v>577</v>
      </c>
      <c r="N100" t="s">
        <v>488</v>
      </c>
      <c r="Q100" t="s">
        <v>1283</v>
      </c>
      <c r="R100" t="s">
        <v>1262</v>
      </c>
      <c r="Y100" t="s">
        <v>1759</v>
      </c>
      <c r="Z100" t="s">
        <v>1780</v>
      </c>
      <c r="AG100" t="s">
        <v>2006</v>
      </c>
      <c r="AH100" t="s">
        <v>3327</v>
      </c>
      <c r="AM100" t="s">
        <v>2394</v>
      </c>
      <c r="AN100" t="s">
        <v>3873</v>
      </c>
      <c r="AS100" t="s">
        <v>2237</v>
      </c>
      <c r="AT100" t="s">
        <v>2289</v>
      </c>
      <c r="AY100" t="s">
        <v>2643</v>
      </c>
      <c r="AZ100" t="s">
        <v>3867</v>
      </c>
      <c r="BC100" t="s">
        <v>3124</v>
      </c>
      <c r="BD100" t="s">
        <v>3867</v>
      </c>
      <c r="BI100" t="s">
        <v>534</v>
      </c>
      <c r="BJ100" t="s">
        <v>2799</v>
      </c>
      <c r="BM100" t="s">
        <v>2977</v>
      </c>
      <c r="BN100" t="s">
        <v>2981</v>
      </c>
      <c r="BQ100" t="s">
        <v>3228</v>
      </c>
      <c r="BR100" t="s">
        <v>3251</v>
      </c>
      <c r="BW100" t="s">
        <v>3874</v>
      </c>
      <c r="BX100" t="s">
        <v>1459</v>
      </c>
      <c r="CC100" t="s">
        <v>104</v>
      </c>
      <c r="CD100" t="s">
        <v>90</v>
      </c>
    </row>
    <row r="101" spans="3:82" x14ac:dyDescent="0.2">
      <c r="C101" t="s">
        <v>873</v>
      </c>
      <c r="D101" t="s">
        <v>3871</v>
      </c>
      <c r="I101" t="s">
        <v>319</v>
      </c>
      <c r="J101" t="s">
        <v>387</v>
      </c>
      <c r="M101" t="s">
        <v>578</v>
      </c>
      <c r="N101" t="s">
        <v>488</v>
      </c>
      <c r="Q101" t="s">
        <v>1284</v>
      </c>
      <c r="R101" t="s">
        <v>1262</v>
      </c>
      <c r="Y101" t="s">
        <v>1761</v>
      </c>
      <c r="Z101" t="s">
        <v>1780</v>
      </c>
      <c r="AG101" t="s">
        <v>1978</v>
      </c>
      <c r="AH101" t="s">
        <v>3327</v>
      </c>
      <c r="AM101" t="s">
        <v>2438</v>
      </c>
      <c r="AN101" t="s">
        <v>3873</v>
      </c>
      <c r="AS101" t="s">
        <v>2339</v>
      </c>
      <c r="AT101" t="s">
        <v>2289</v>
      </c>
      <c r="AY101" t="s">
        <v>2646</v>
      </c>
      <c r="AZ101" t="s">
        <v>3867</v>
      </c>
      <c r="BC101" t="s">
        <v>416</v>
      </c>
      <c r="BD101" t="s">
        <v>3867</v>
      </c>
      <c r="BI101" t="s">
        <v>2832</v>
      </c>
      <c r="BJ101" t="s">
        <v>2799</v>
      </c>
      <c r="BM101" t="s">
        <v>2978</v>
      </c>
      <c r="BN101" t="s">
        <v>2981</v>
      </c>
      <c r="BQ101" t="s">
        <v>3229</v>
      </c>
      <c r="BR101" t="s">
        <v>3251</v>
      </c>
      <c r="BW101" t="s">
        <v>1462</v>
      </c>
      <c r="BX101" t="s">
        <v>1459</v>
      </c>
      <c r="CC101" t="s">
        <v>108</v>
      </c>
      <c r="CD101" t="s">
        <v>90</v>
      </c>
    </row>
    <row r="102" spans="3:82" x14ac:dyDescent="0.2">
      <c r="C102" t="s">
        <v>892</v>
      </c>
      <c r="D102" t="s">
        <v>3871</v>
      </c>
      <c r="I102" t="s">
        <v>320</v>
      </c>
      <c r="J102" t="s">
        <v>387</v>
      </c>
      <c r="M102" t="s">
        <v>691</v>
      </c>
      <c r="N102" t="s">
        <v>488</v>
      </c>
      <c r="Q102" t="s">
        <v>1285</v>
      </c>
      <c r="R102" t="s">
        <v>1297</v>
      </c>
      <c r="Y102" t="s">
        <v>1766</v>
      </c>
      <c r="Z102" t="s">
        <v>1780</v>
      </c>
      <c r="AG102" t="s">
        <v>1979</v>
      </c>
      <c r="AH102" t="s">
        <v>3327</v>
      </c>
      <c r="AM102" s="30" t="s">
        <v>2439</v>
      </c>
      <c r="AN102" t="s">
        <v>3873</v>
      </c>
      <c r="AS102" t="s">
        <v>2340</v>
      </c>
      <c r="AT102" t="s">
        <v>2289</v>
      </c>
      <c r="AY102" t="s">
        <v>2652</v>
      </c>
      <c r="AZ102" t="s">
        <v>3867</v>
      </c>
      <c r="BC102" s="30" t="s">
        <v>3145</v>
      </c>
      <c r="BD102" t="s">
        <v>3867</v>
      </c>
      <c r="BI102" t="s">
        <v>2833</v>
      </c>
      <c r="BJ102" t="s">
        <v>2799</v>
      </c>
      <c r="BM102" t="s">
        <v>2979</v>
      </c>
      <c r="BN102" t="s">
        <v>2981</v>
      </c>
      <c r="BQ102" t="s">
        <v>3230</v>
      </c>
      <c r="BR102" t="s">
        <v>3251</v>
      </c>
      <c r="BW102" t="s">
        <v>1463</v>
      </c>
      <c r="BX102" t="s">
        <v>1459</v>
      </c>
      <c r="CC102" t="s">
        <v>112</v>
      </c>
      <c r="CD102" t="s">
        <v>90</v>
      </c>
    </row>
    <row r="103" spans="3:82" x14ac:dyDescent="0.2">
      <c r="C103" t="s">
        <v>900</v>
      </c>
      <c r="D103" t="s">
        <v>3871</v>
      </c>
      <c r="I103" t="s">
        <v>322</v>
      </c>
      <c r="J103" t="s">
        <v>387</v>
      </c>
      <c r="M103" t="s">
        <v>717</v>
      </c>
      <c r="N103" t="s">
        <v>488</v>
      </c>
      <c r="Q103" t="s">
        <v>1286</v>
      </c>
      <c r="R103" t="s">
        <v>1297</v>
      </c>
      <c r="Y103" t="s">
        <v>1770</v>
      </c>
      <c r="Z103" t="s">
        <v>1780</v>
      </c>
      <c r="AG103" t="s">
        <v>2007</v>
      </c>
      <c r="AH103" t="s">
        <v>3327</v>
      </c>
      <c r="AM103" t="s">
        <v>2389</v>
      </c>
      <c r="AN103" t="s">
        <v>3875</v>
      </c>
      <c r="AS103" t="s">
        <v>2341</v>
      </c>
      <c r="AT103" t="s">
        <v>2289</v>
      </c>
      <c r="AY103" t="s">
        <v>2653</v>
      </c>
      <c r="AZ103" t="s">
        <v>3867</v>
      </c>
      <c r="BC103" t="s">
        <v>3060</v>
      </c>
      <c r="BD103" t="s">
        <v>3122</v>
      </c>
      <c r="BI103" t="s">
        <v>2834</v>
      </c>
      <c r="BJ103" t="s">
        <v>2799</v>
      </c>
      <c r="BM103" t="s">
        <v>2980</v>
      </c>
      <c r="BN103" t="s">
        <v>2981</v>
      </c>
      <c r="BQ103" t="s">
        <v>3231</v>
      </c>
      <c r="BR103" t="s">
        <v>3251</v>
      </c>
      <c r="BW103" t="s">
        <v>1466</v>
      </c>
      <c r="BX103" t="s">
        <v>1459</v>
      </c>
      <c r="CC103" t="s">
        <v>114</v>
      </c>
      <c r="CD103" t="s">
        <v>90</v>
      </c>
    </row>
    <row r="104" spans="3:82" x14ac:dyDescent="0.2">
      <c r="C104" t="s">
        <v>922</v>
      </c>
      <c r="D104" t="s">
        <v>3871</v>
      </c>
      <c r="I104" t="s">
        <v>327</v>
      </c>
      <c r="J104" t="s">
        <v>387</v>
      </c>
      <c r="M104" t="s">
        <v>836</v>
      </c>
      <c r="N104" t="s">
        <v>488</v>
      </c>
      <c r="Q104" t="s">
        <v>1287</v>
      </c>
      <c r="R104" t="s">
        <v>1297</v>
      </c>
      <c r="Y104" t="s">
        <v>1775</v>
      </c>
      <c r="Z104" t="s">
        <v>1780</v>
      </c>
      <c r="AG104" t="s">
        <v>2008</v>
      </c>
      <c r="AH104" t="s">
        <v>3327</v>
      </c>
      <c r="AM104" t="s">
        <v>2392</v>
      </c>
      <c r="AN104" t="s">
        <v>3875</v>
      </c>
      <c r="AS104" t="s">
        <v>2240</v>
      </c>
      <c r="AT104" t="s">
        <v>2289</v>
      </c>
      <c r="AY104" t="s">
        <v>2657</v>
      </c>
      <c r="AZ104" t="s">
        <v>3867</v>
      </c>
      <c r="BC104" t="s">
        <v>3062</v>
      </c>
      <c r="BD104" t="s">
        <v>3122</v>
      </c>
      <c r="BI104" t="s">
        <v>2858</v>
      </c>
      <c r="BJ104" t="s">
        <v>2799</v>
      </c>
      <c r="BM104" t="s">
        <v>2980</v>
      </c>
      <c r="BN104" t="s">
        <v>2981</v>
      </c>
      <c r="BQ104" t="s">
        <v>3232</v>
      </c>
      <c r="BR104" t="s">
        <v>3251</v>
      </c>
      <c r="BW104" t="s">
        <v>1467</v>
      </c>
      <c r="BX104" t="s">
        <v>1459</v>
      </c>
      <c r="CC104" t="s">
        <v>116</v>
      </c>
      <c r="CD104" t="s">
        <v>90</v>
      </c>
    </row>
    <row r="105" spans="3:82" x14ac:dyDescent="0.2">
      <c r="C105" t="s">
        <v>923</v>
      </c>
      <c r="D105" t="s">
        <v>3871</v>
      </c>
      <c r="I105" t="s">
        <v>329</v>
      </c>
      <c r="J105" t="s">
        <v>387</v>
      </c>
      <c r="L105" t="s">
        <v>3876</v>
      </c>
      <c r="M105" t="s">
        <v>57</v>
      </c>
      <c r="N105" t="s">
        <v>3870</v>
      </c>
      <c r="Q105" t="s">
        <v>1296</v>
      </c>
      <c r="R105" t="s">
        <v>1297</v>
      </c>
      <c r="Y105" t="s">
        <v>1779</v>
      </c>
      <c r="Z105" t="s">
        <v>1780</v>
      </c>
      <c r="AG105" t="s">
        <v>2009</v>
      </c>
      <c r="AH105" t="s">
        <v>3327</v>
      </c>
      <c r="AM105" t="s">
        <v>255</v>
      </c>
      <c r="AN105" t="s">
        <v>3875</v>
      </c>
      <c r="AS105" t="s">
        <v>2350</v>
      </c>
      <c r="AT105" t="s">
        <v>2289</v>
      </c>
      <c r="AY105" t="s">
        <v>2659</v>
      </c>
      <c r="AZ105" t="s">
        <v>3867</v>
      </c>
      <c r="BC105" t="s">
        <v>3877</v>
      </c>
      <c r="BD105" t="s">
        <v>3122</v>
      </c>
      <c r="BI105" t="s">
        <v>1862</v>
      </c>
      <c r="BJ105" t="s">
        <v>2799</v>
      </c>
      <c r="BM105" t="s">
        <v>2982</v>
      </c>
      <c r="BN105" t="s">
        <v>2981</v>
      </c>
      <c r="BQ105" t="s">
        <v>3238</v>
      </c>
      <c r="BR105" t="s">
        <v>3251</v>
      </c>
      <c r="BW105" t="s">
        <v>1469</v>
      </c>
      <c r="BX105" t="s">
        <v>1459</v>
      </c>
      <c r="CC105" t="s">
        <v>118</v>
      </c>
      <c r="CD105" t="s">
        <v>90</v>
      </c>
    </row>
    <row r="106" spans="3:82" x14ac:dyDescent="0.2">
      <c r="C106" t="s">
        <v>927</v>
      </c>
      <c r="D106" t="s">
        <v>3871</v>
      </c>
      <c r="I106" t="s">
        <v>334</v>
      </c>
      <c r="J106" t="s">
        <v>387</v>
      </c>
      <c r="M106" t="s">
        <v>3878</v>
      </c>
      <c r="N106" t="s">
        <v>3870</v>
      </c>
      <c r="Q106" t="s">
        <v>1288</v>
      </c>
      <c r="R106" t="s">
        <v>1297</v>
      </c>
      <c r="Y106" t="s">
        <v>1784</v>
      </c>
      <c r="Z106" t="s">
        <v>1780</v>
      </c>
      <c r="AG106" t="s">
        <v>1845</v>
      </c>
      <c r="AH106" t="s">
        <v>3327</v>
      </c>
      <c r="AM106" t="s">
        <v>2396</v>
      </c>
      <c r="AN106" t="s">
        <v>3875</v>
      </c>
      <c r="AS106" t="s">
        <v>2238</v>
      </c>
      <c r="AT106" t="s">
        <v>2289</v>
      </c>
      <c r="AY106" t="s">
        <v>2660</v>
      </c>
      <c r="AZ106" t="s">
        <v>3867</v>
      </c>
      <c r="BC106" t="s">
        <v>3070</v>
      </c>
      <c r="BD106" t="s">
        <v>3122</v>
      </c>
      <c r="BI106" t="s">
        <v>2872</v>
      </c>
      <c r="BJ106" t="s">
        <v>2799</v>
      </c>
      <c r="BM106" t="s">
        <v>2983</v>
      </c>
      <c r="BN106" t="s">
        <v>2981</v>
      </c>
      <c r="BQ106" t="s">
        <v>3239</v>
      </c>
      <c r="BR106" t="s">
        <v>3251</v>
      </c>
      <c r="BW106" t="s">
        <v>1473</v>
      </c>
      <c r="BX106" t="s">
        <v>1459</v>
      </c>
      <c r="CC106" t="s">
        <v>122</v>
      </c>
      <c r="CD106" t="s">
        <v>90</v>
      </c>
    </row>
    <row r="107" spans="3:82" x14ac:dyDescent="0.2">
      <c r="C107" t="s">
        <v>928</v>
      </c>
      <c r="D107" t="s">
        <v>3871</v>
      </c>
      <c r="I107" t="s">
        <v>339</v>
      </c>
      <c r="J107" t="s">
        <v>387</v>
      </c>
      <c r="M107" t="s">
        <v>69</v>
      </c>
      <c r="N107" t="s">
        <v>3870</v>
      </c>
      <c r="Q107" t="s">
        <v>3879</v>
      </c>
      <c r="R107" t="s">
        <v>1297</v>
      </c>
      <c r="Y107" t="s">
        <v>1786</v>
      </c>
      <c r="Z107" t="s">
        <v>1780</v>
      </c>
      <c r="AG107" t="s">
        <v>2014</v>
      </c>
      <c r="AH107" t="s">
        <v>3327</v>
      </c>
      <c r="AM107" t="s">
        <v>2398</v>
      </c>
      <c r="AN107" t="s">
        <v>3875</v>
      </c>
      <c r="AS107" t="s">
        <v>2352</v>
      </c>
      <c r="AT107" t="s">
        <v>2289</v>
      </c>
      <c r="AY107" t="s">
        <v>2214</v>
      </c>
      <c r="AZ107" t="s">
        <v>3867</v>
      </c>
      <c r="BC107" t="s">
        <v>3072</v>
      </c>
      <c r="BD107" t="s">
        <v>3122</v>
      </c>
      <c r="BI107" t="s">
        <v>2889</v>
      </c>
      <c r="BJ107" t="s">
        <v>2799</v>
      </c>
      <c r="BM107" s="30" t="s">
        <v>811</v>
      </c>
      <c r="BN107" t="s">
        <v>2981</v>
      </c>
      <c r="BQ107" t="s">
        <v>3243</v>
      </c>
      <c r="BR107" t="s">
        <v>3251</v>
      </c>
      <c r="BW107" s="30" t="s">
        <v>1478</v>
      </c>
      <c r="BX107" t="s">
        <v>1459</v>
      </c>
      <c r="CC107" t="s">
        <v>127</v>
      </c>
      <c r="CD107" t="s">
        <v>90</v>
      </c>
    </row>
    <row r="108" spans="3:82" x14ac:dyDescent="0.2">
      <c r="C108" t="s">
        <v>953</v>
      </c>
      <c r="D108" t="s">
        <v>3871</v>
      </c>
      <c r="I108" t="s">
        <v>342</v>
      </c>
      <c r="J108" t="s">
        <v>387</v>
      </c>
      <c r="M108" s="30" t="s">
        <v>73</v>
      </c>
      <c r="N108" t="s">
        <v>3870</v>
      </c>
      <c r="Q108" t="s">
        <v>1289</v>
      </c>
      <c r="R108" t="s">
        <v>1297</v>
      </c>
      <c r="Y108" t="s">
        <v>1787</v>
      </c>
      <c r="Z108" t="s">
        <v>1780</v>
      </c>
      <c r="AG108" t="s">
        <v>2017</v>
      </c>
      <c r="AH108" t="s">
        <v>3327</v>
      </c>
      <c r="AM108" t="s">
        <v>2401</v>
      </c>
      <c r="AN108" t="s">
        <v>3875</v>
      </c>
      <c r="AS108" t="s">
        <v>1892</v>
      </c>
      <c r="AT108" t="s">
        <v>2289</v>
      </c>
      <c r="AY108" t="s">
        <v>2666</v>
      </c>
      <c r="AZ108" t="s">
        <v>3867</v>
      </c>
      <c r="BC108" t="s">
        <v>3073</v>
      </c>
      <c r="BD108" t="s">
        <v>3122</v>
      </c>
      <c r="BI108" t="s">
        <v>2896</v>
      </c>
      <c r="BJ108" t="s">
        <v>2799</v>
      </c>
      <c r="BM108" t="s">
        <v>2942</v>
      </c>
      <c r="BN108" t="s">
        <v>2953</v>
      </c>
      <c r="BQ108" t="s">
        <v>73</v>
      </c>
      <c r="BR108" t="s">
        <v>3251</v>
      </c>
      <c r="CC108" t="s">
        <v>129</v>
      </c>
      <c r="CD108" t="s">
        <v>90</v>
      </c>
    </row>
    <row r="109" spans="3:82" x14ac:dyDescent="0.2">
      <c r="C109" t="s">
        <v>957</v>
      </c>
      <c r="D109" t="s">
        <v>3871</v>
      </c>
      <c r="I109" t="s">
        <v>346</v>
      </c>
      <c r="J109" t="s">
        <v>387</v>
      </c>
      <c r="M109" t="s">
        <v>450</v>
      </c>
      <c r="N109" t="s">
        <v>535</v>
      </c>
      <c r="Q109" t="s">
        <v>1562</v>
      </c>
      <c r="R109" t="s">
        <v>1297</v>
      </c>
      <c r="Y109" t="s">
        <v>1791</v>
      </c>
      <c r="Z109" t="s">
        <v>1780</v>
      </c>
      <c r="AG109" t="s">
        <v>2021</v>
      </c>
      <c r="AH109" t="s">
        <v>3327</v>
      </c>
      <c r="AM109" t="s">
        <v>2402</v>
      </c>
      <c r="AN109" t="s">
        <v>3875</v>
      </c>
      <c r="AS109" s="30" t="s">
        <v>2368</v>
      </c>
      <c r="AT109" t="s">
        <v>2289</v>
      </c>
      <c r="AY109" t="s">
        <v>2671</v>
      </c>
      <c r="AZ109" t="s">
        <v>3867</v>
      </c>
      <c r="BC109" t="s">
        <v>3074</v>
      </c>
      <c r="BD109" t="s">
        <v>3122</v>
      </c>
      <c r="BI109" t="s">
        <v>2897</v>
      </c>
      <c r="BJ109" t="s">
        <v>2799</v>
      </c>
      <c r="BM109" t="s">
        <v>2945</v>
      </c>
      <c r="BN109" t="s">
        <v>2953</v>
      </c>
      <c r="BQ109" t="s">
        <v>73</v>
      </c>
      <c r="BR109" t="s">
        <v>3251</v>
      </c>
      <c r="CC109" t="s">
        <v>131</v>
      </c>
      <c r="CD109" t="s">
        <v>90</v>
      </c>
    </row>
    <row r="110" spans="3:82" x14ac:dyDescent="0.2">
      <c r="C110" t="s">
        <v>973</v>
      </c>
      <c r="D110" t="s">
        <v>3871</v>
      </c>
      <c r="I110" t="s">
        <v>355</v>
      </c>
      <c r="J110" t="s">
        <v>387</v>
      </c>
      <c r="M110" t="s">
        <v>471</v>
      </c>
      <c r="N110" t="s">
        <v>535</v>
      </c>
      <c r="Q110" t="s">
        <v>1290</v>
      </c>
      <c r="R110" t="s">
        <v>1297</v>
      </c>
      <c r="Y110" t="s">
        <v>1793</v>
      </c>
      <c r="Z110" t="s">
        <v>1780</v>
      </c>
      <c r="AG110" t="s">
        <v>2023</v>
      </c>
      <c r="AH110" t="s">
        <v>3327</v>
      </c>
      <c r="AM110" t="s">
        <v>2403</v>
      </c>
      <c r="AN110" t="s">
        <v>3875</v>
      </c>
      <c r="AS110" t="s">
        <v>2242</v>
      </c>
      <c r="AT110" t="s">
        <v>2291</v>
      </c>
      <c r="AY110" t="s">
        <v>2682</v>
      </c>
      <c r="AZ110" t="s">
        <v>3867</v>
      </c>
      <c r="BC110" t="s">
        <v>3075</v>
      </c>
      <c r="BD110" t="s">
        <v>3122</v>
      </c>
      <c r="BI110" t="s">
        <v>2900</v>
      </c>
      <c r="BJ110" t="s">
        <v>2799</v>
      </c>
      <c r="BM110" t="s">
        <v>2946</v>
      </c>
      <c r="BN110" t="s">
        <v>2953</v>
      </c>
      <c r="BQ110" s="30" t="s">
        <v>3252</v>
      </c>
      <c r="BR110" t="s">
        <v>3251</v>
      </c>
      <c r="CC110" t="s">
        <v>133</v>
      </c>
      <c r="CD110" t="s">
        <v>90</v>
      </c>
    </row>
    <row r="111" spans="3:82" x14ac:dyDescent="0.2">
      <c r="C111" t="s">
        <v>979</v>
      </c>
      <c r="D111" t="s">
        <v>3871</v>
      </c>
      <c r="I111" t="s">
        <v>356</v>
      </c>
      <c r="J111" t="s">
        <v>387</v>
      </c>
      <c r="M111" t="s">
        <v>482</v>
      </c>
      <c r="N111" t="s">
        <v>535</v>
      </c>
      <c r="Q111" t="s">
        <v>1291</v>
      </c>
      <c r="R111" t="s">
        <v>1297</v>
      </c>
      <c r="Y111" t="s">
        <v>1795</v>
      </c>
      <c r="Z111" t="s">
        <v>1780</v>
      </c>
      <c r="AG111" t="s">
        <v>2024</v>
      </c>
      <c r="AH111" t="s">
        <v>3327</v>
      </c>
      <c r="AM111" t="s">
        <v>2412</v>
      </c>
      <c r="AN111" t="s">
        <v>3875</v>
      </c>
      <c r="AS111" t="s">
        <v>2243</v>
      </c>
      <c r="AT111" t="s">
        <v>2291</v>
      </c>
      <c r="AY111" t="s">
        <v>2683</v>
      </c>
      <c r="AZ111" t="s">
        <v>3867</v>
      </c>
      <c r="BC111" t="s">
        <v>3077</v>
      </c>
      <c r="BD111" t="s">
        <v>3122</v>
      </c>
      <c r="BI111" t="s">
        <v>2902</v>
      </c>
      <c r="BJ111" t="s">
        <v>2799</v>
      </c>
      <c r="BM111" t="s">
        <v>2947</v>
      </c>
      <c r="BN111" t="s">
        <v>2953</v>
      </c>
      <c r="BQ111" t="s">
        <v>3153</v>
      </c>
      <c r="BR111" t="s">
        <v>3151</v>
      </c>
      <c r="CC111" t="s">
        <v>135</v>
      </c>
      <c r="CD111" t="s">
        <v>90</v>
      </c>
    </row>
    <row r="112" spans="3:82" x14ac:dyDescent="0.2">
      <c r="C112" t="s">
        <v>856</v>
      </c>
      <c r="D112" t="s">
        <v>868</v>
      </c>
      <c r="I112" t="s">
        <v>359</v>
      </c>
      <c r="J112" t="s">
        <v>387</v>
      </c>
      <c r="M112" t="s">
        <v>490</v>
      </c>
      <c r="N112" t="s">
        <v>535</v>
      </c>
      <c r="Q112" t="s">
        <v>1292</v>
      </c>
      <c r="R112" t="s">
        <v>1297</v>
      </c>
      <c r="Y112" t="s">
        <v>1798</v>
      </c>
      <c r="Z112" t="s">
        <v>1780</v>
      </c>
      <c r="AG112" t="s">
        <v>2025</v>
      </c>
      <c r="AH112" t="s">
        <v>3327</v>
      </c>
      <c r="AM112" t="s">
        <v>2413</v>
      </c>
      <c r="AN112" t="s">
        <v>3875</v>
      </c>
      <c r="AS112" t="s">
        <v>2245</v>
      </c>
      <c r="AT112" t="s">
        <v>2291</v>
      </c>
      <c r="AY112" t="s">
        <v>2684</v>
      </c>
      <c r="AZ112" t="s">
        <v>3867</v>
      </c>
      <c r="BC112" t="s">
        <v>1648</v>
      </c>
      <c r="BD112" t="s">
        <v>3122</v>
      </c>
      <c r="BI112" t="s">
        <v>2907</v>
      </c>
      <c r="BJ112" t="s">
        <v>2799</v>
      </c>
      <c r="BM112" t="s">
        <v>2948</v>
      </c>
      <c r="BN112" t="s">
        <v>2953</v>
      </c>
      <c r="BQ112" t="s">
        <v>3154</v>
      </c>
      <c r="BR112" t="s">
        <v>3151</v>
      </c>
      <c r="CC112" s="30" t="s">
        <v>137</v>
      </c>
      <c r="CD112" t="s">
        <v>90</v>
      </c>
    </row>
    <row r="113" spans="3:82" x14ac:dyDescent="0.2">
      <c r="C113" t="s">
        <v>860</v>
      </c>
      <c r="D113" t="s">
        <v>868</v>
      </c>
      <c r="I113" t="s">
        <v>364</v>
      </c>
      <c r="J113" t="s">
        <v>387</v>
      </c>
      <c r="M113" t="s">
        <v>534</v>
      </c>
      <c r="N113" t="s">
        <v>535</v>
      </c>
      <c r="Q113" t="s">
        <v>1293</v>
      </c>
      <c r="R113" t="s">
        <v>1297</v>
      </c>
      <c r="Y113" t="s">
        <v>1801</v>
      </c>
      <c r="Z113" t="s">
        <v>1780</v>
      </c>
      <c r="AG113" t="s">
        <v>1546</v>
      </c>
      <c r="AH113" t="s">
        <v>3327</v>
      </c>
      <c r="AM113" t="s">
        <v>2417</v>
      </c>
      <c r="AN113" t="s">
        <v>3875</v>
      </c>
      <c r="AS113" t="s">
        <v>3880</v>
      </c>
      <c r="AT113" t="s">
        <v>2291</v>
      </c>
      <c r="AY113" t="s">
        <v>2687</v>
      </c>
      <c r="AZ113" t="s">
        <v>3867</v>
      </c>
      <c r="BC113" t="s">
        <v>551</v>
      </c>
      <c r="BD113" t="s">
        <v>3122</v>
      </c>
      <c r="BI113" t="s">
        <v>2908</v>
      </c>
      <c r="BJ113" t="s">
        <v>2799</v>
      </c>
      <c r="BM113" t="s">
        <v>2949</v>
      </c>
      <c r="BN113" t="s">
        <v>2953</v>
      </c>
      <c r="BQ113" t="s">
        <v>3155</v>
      </c>
      <c r="BR113" t="s">
        <v>3151</v>
      </c>
      <c r="CC113" t="s">
        <v>142</v>
      </c>
      <c r="CD113" t="s">
        <v>141</v>
      </c>
    </row>
    <row r="114" spans="3:82" x14ac:dyDescent="0.2">
      <c r="C114" t="s">
        <v>868</v>
      </c>
      <c r="D114" t="s">
        <v>868</v>
      </c>
      <c r="I114" t="s">
        <v>365</v>
      </c>
      <c r="J114" t="s">
        <v>387</v>
      </c>
      <c r="M114" t="s">
        <v>543</v>
      </c>
      <c r="N114" t="s">
        <v>535</v>
      </c>
      <c r="Q114" t="s">
        <v>1294</v>
      </c>
      <c r="R114" t="s">
        <v>1297</v>
      </c>
      <c r="Y114" t="s">
        <v>1808</v>
      </c>
      <c r="Z114" t="s">
        <v>1780</v>
      </c>
      <c r="AG114" t="s">
        <v>2032</v>
      </c>
      <c r="AH114" t="s">
        <v>3327</v>
      </c>
      <c r="AM114" t="s">
        <v>2418</v>
      </c>
      <c r="AN114" t="s">
        <v>3875</v>
      </c>
      <c r="AS114" t="s">
        <v>2288</v>
      </c>
      <c r="AT114" t="s">
        <v>2291</v>
      </c>
      <c r="AY114" t="s">
        <v>2692</v>
      </c>
      <c r="AZ114" t="s">
        <v>3867</v>
      </c>
      <c r="BC114" t="s">
        <v>558</v>
      </c>
      <c r="BD114" t="s">
        <v>3122</v>
      </c>
      <c r="BI114" t="s">
        <v>2909</v>
      </c>
      <c r="BJ114" t="s">
        <v>2799</v>
      </c>
      <c r="BM114" t="s">
        <v>1515</v>
      </c>
      <c r="BN114" t="s">
        <v>2953</v>
      </c>
      <c r="BQ114" t="s">
        <v>1648</v>
      </c>
      <c r="BR114" t="s">
        <v>3151</v>
      </c>
      <c r="CC114" t="s">
        <v>144</v>
      </c>
      <c r="CD114" t="s">
        <v>141</v>
      </c>
    </row>
    <row r="115" spans="3:82" x14ac:dyDescent="0.2">
      <c r="C115" t="s">
        <v>870</v>
      </c>
      <c r="D115" t="s">
        <v>868</v>
      </c>
      <c r="I115" t="s">
        <v>366</v>
      </c>
      <c r="J115" t="s">
        <v>387</v>
      </c>
      <c r="M115" t="s">
        <v>544</v>
      </c>
      <c r="N115" t="s">
        <v>535</v>
      </c>
      <c r="Q115" t="s">
        <v>1295</v>
      </c>
      <c r="R115" t="s">
        <v>1297</v>
      </c>
      <c r="Y115" s="30" t="s">
        <v>73</v>
      </c>
      <c r="Z115" t="s">
        <v>1780</v>
      </c>
      <c r="AG115" t="s">
        <v>2033</v>
      </c>
      <c r="AH115" t="s">
        <v>3327</v>
      </c>
      <c r="AM115" t="s">
        <v>2421</v>
      </c>
      <c r="AN115" t="s">
        <v>3875</v>
      </c>
      <c r="AS115" t="s">
        <v>878</v>
      </c>
      <c r="AT115" t="s">
        <v>2291</v>
      </c>
      <c r="AY115" t="s">
        <v>2084</v>
      </c>
      <c r="AZ115" t="s">
        <v>3867</v>
      </c>
      <c r="BC115" t="s">
        <v>3085</v>
      </c>
      <c r="BD115" t="s">
        <v>3122</v>
      </c>
      <c r="BI115" t="s">
        <v>2916</v>
      </c>
      <c r="BJ115" t="s">
        <v>2799</v>
      </c>
      <c r="BM115" t="s">
        <v>2950</v>
      </c>
      <c r="BN115" t="s">
        <v>2953</v>
      </c>
      <c r="BQ115" t="s">
        <v>3195</v>
      </c>
      <c r="BR115" t="s">
        <v>3151</v>
      </c>
      <c r="CC115" t="s">
        <v>146</v>
      </c>
      <c r="CD115" t="s">
        <v>141</v>
      </c>
    </row>
    <row r="116" spans="3:82" x14ac:dyDescent="0.2">
      <c r="C116" t="s">
        <v>871</v>
      </c>
      <c r="D116" t="s">
        <v>868</v>
      </c>
      <c r="I116" t="s">
        <v>367</v>
      </c>
      <c r="J116" t="s">
        <v>387</v>
      </c>
      <c r="M116" t="s">
        <v>548</v>
      </c>
      <c r="N116" t="s">
        <v>535</v>
      </c>
      <c r="Q116" t="s">
        <v>1365</v>
      </c>
      <c r="R116" t="s">
        <v>3881</v>
      </c>
      <c r="AG116" t="s">
        <v>2037</v>
      </c>
      <c r="AH116" t="s">
        <v>3327</v>
      </c>
      <c r="AM116" t="s">
        <v>2422</v>
      </c>
      <c r="AN116" t="s">
        <v>3875</v>
      </c>
      <c r="AS116" t="s">
        <v>2301</v>
      </c>
      <c r="AT116" t="s">
        <v>2291</v>
      </c>
      <c r="AY116" t="s">
        <v>2699</v>
      </c>
      <c r="AZ116" t="s">
        <v>3867</v>
      </c>
      <c r="BC116" t="s">
        <v>3093</v>
      </c>
      <c r="BD116" t="s">
        <v>3122</v>
      </c>
      <c r="BI116" t="s">
        <v>2919</v>
      </c>
      <c r="BJ116" t="s">
        <v>2799</v>
      </c>
      <c r="BM116" t="s">
        <v>2951</v>
      </c>
      <c r="BN116" t="s">
        <v>2953</v>
      </c>
      <c r="BQ116" t="s">
        <v>51</v>
      </c>
      <c r="BR116" t="s">
        <v>3151</v>
      </c>
      <c r="CC116" t="s">
        <v>148</v>
      </c>
      <c r="CD116" t="s">
        <v>141</v>
      </c>
    </row>
    <row r="117" spans="3:82" x14ac:dyDescent="0.2">
      <c r="C117" t="s">
        <v>890</v>
      </c>
      <c r="D117" t="s">
        <v>868</v>
      </c>
      <c r="I117" t="s">
        <v>369</v>
      </c>
      <c r="J117" t="s">
        <v>387</v>
      </c>
      <c r="M117" t="s">
        <v>552</v>
      </c>
      <c r="N117" t="s">
        <v>535</v>
      </c>
      <c r="Q117" t="s">
        <v>1366</v>
      </c>
      <c r="R117" t="s">
        <v>3881</v>
      </c>
      <c r="V117" s="35"/>
      <c r="W117" s="35"/>
      <c r="X117" s="35" t="s">
        <v>3882</v>
      </c>
      <c r="Y117" s="35"/>
      <c r="AG117" t="s">
        <v>2041</v>
      </c>
      <c r="AH117" t="s">
        <v>3327</v>
      </c>
      <c r="AM117" t="s">
        <v>2423</v>
      </c>
      <c r="AN117" t="s">
        <v>3875</v>
      </c>
      <c r="AS117" t="s">
        <v>2308</v>
      </c>
      <c r="AT117" t="s">
        <v>2291</v>
      </c>
      <c r="AY117" t="s">
        <v>1359</v>
      </c>
      <c r="AZ117" t="s">
        <v>3867</v>
      </c>
      <c r="BC117" t="s">
        <v>2214</v>
      </c>
      <c r="BD117" t="s">
        <v>3122</v>
      </c>
      <c r="BI117" t="s">
        <v>69</v>
      </c>
      <c r="BJ117" t="s">
        <v>2799</v>
      </c>
      <c r="BM117" t="s">
        <v>2952</v>
      </c>
      <c r="BN117" t="s">
        <v>2953</v>
      </c>
      <c r="BQ117" t="s">
        <v>123</v>
      </c>
      <c r="BR117" t="s">
        <v>3151</v>
      </c>
      <c r="CC117" t="s">
        <v>150</v>
      </c>
      <c r="CD117" t="s">
        <v>141</v>
      </c>
    </row>
    <row r="118" spans="3:82" x14ac:dyDescent="0.2">
      <c r="C118" t="s">
        <v>896</v>
      </c>
      <c r="D118" t="s">
        <v>868</v>
      </c>
      <c r="I118" t="s">
        <v>370</v>
      </c>
      <c r="J118" t="s">
        <v>387</v>
      </c>
      <c r="M118" t="s">
        <v>564</v>
      </c>
      <c r="N118" t="s">
        <v>535</v>
      </c>
      <c r="Q118" t="s">
        <v>1364</v>
      </c>
      <c r="R118" t="s">
        <v>3881</v>
      </c>
      <c r="W118" t="s">
        <v>1821</v>
      </c>
      <c r="X118" t="s">
        <v>3564</v>
      </c>
      <c r="AG118" t="s">
        <v>1980</v>
      </c>
      <c r="AH118" t="s">
        <v>3327</v>
      </c>
      <c r="AM118" t="s">
        <v>2426</v>
      </c>
      <c r="AN118" t="s">
        <v>3875</v>
      </c>
      <c r="AS118" t="s">
        <v>1396</v>
      </c>
      <c r="AT118" t="s">
        <v>2291</v>
      </c>
      <c r="AY118" t="s">
        <v>1361</v>
      </c>
      <c r="AZ118" t="s">
        <v>3867</v>
      </c>
      <c r="BC118" t="s">
        <v>3094</v>
      </c>
      <c r="BD118" t="s">
        <v>3122</v>
      </c>
      <c r="BI118" t="s">
        <v>2928</v>
      </c>
      <c r="BJ118" t="s">
        <v>2799</v>
      </c>
      <c r="BM118" t="s">
        <v>2954</v>
      </c>
      <c r="BN118" t="s">
        <v>2953</v>
      </c>
      <c r="BQ118" t="s">
        <v>3213</v>
      </c>
      <c r="BR118" t="s">
        <v>3151</v>
      </c>
      <c r="CC118" t="s">
        <v>152</v>
      </c>
      <c r="CD118" t="s">
        <v>141</v>
      </c>
    </row>
    <row r="119" spans="3:82" x14ac:dyDescent="0.2">
      <c r="C119" t="s">
        <v>911</v>
      </c>
      <c r="D119" t="s">
        <v>868</v>
      </c>
      <c r="I119" t="s">
        <v>372</v>
      </c>
      <c r="J119" t="s">
        <v>387</v>
      </c>
      <c r="M119" t="s">
        <v>583</v>
      </c>
      <c r="N119" t="s">
        <v>535</v>
      </c>
      <c r="Q119" t="s">
        <v>1367</v>
      </c>
      <c r="R119" t="s">
        <v>3881</v>
      </c>
      <c r="W119" t="s">
        <v>1822</v>
      </c>
      <c r="X119" t="s">
        <v>3564</v>
      </c>
      <c r="AG119" t="s">
        <v>1398</v>
      </c>
      <c r="AH119" t="s">
        <v>3327</v>
      </c>
      <c r="AM119" t="s">
        <v>2431</v>
      </c>
      <c r="AN119" t="s">
        <v>3875</v>
      </c>
      <c r="AS119" t="s">
        <v>2311</v>
      </c>
      <c r="AT119" t="s">
        <v>2291</v>
      </c>
      <c r="AY119" t="s">
        <v>2702</v>
      </c>
      <c r="AZ119" t="s">
        <v>3867</v>
      </c>
      <c r="BC119" t="s">
        <v>3102</v>
      </c>
      <c r="BD119" t="s">
        <v>3122</v>
      </c>
      <c r="BI119" s="30" t="s">
        <v>2940</v>
      </c>
      <c r="BJ119" t="s">
        <v>2799</v>
      </c>
      <c r="BM119" t="s">
        <v>612</v>
      </c>
      <c r="BN119" t="s">
        <v>2953</v>
      </c>
      <c r="BQ119" t="s">
        <v>703</v>
      </c>
      <c r="BR119" t="s">
        <v>3151</v>
      </c>
      <c r="CC119" t="s">
        <v>154</v>
      </c>
      <c r="CD119" t="s">
        <v>141</v>
      </c>
    </row>
    <row r="120" spans="3:82" x14ac:dyDescent="0.2">
      <c r="C120" s="3" t="s">
        <v>913</v>
      </c>
      <c r="D120" t="s">
        <v>868</v>
      </c>
      <c r="I120" t="s">
        <v>374</v>
      </c>
      <c r="J120" t="s">
        <v>387</v>
      </c>
      <c r="M120" t="s">
        <v>595</v>
      </c>
      <c r="N120" t="s">
        <v>535</v>
      </c>
      <c r="Q120" t="s">
        <v>1368</v>
      </c>
      <c r="R120" t="s">
        <v>3881</v>
      </c>
      <c r="W120" t="s">
        <v>1823</v>
      </c>
      <c r="X120" t="s">
        <v>3564</v>
      </c>
      <c r="AG120" t="s">
        <v>2045</v>
      </c>
      <c r="AH120" t="s">
        <v>3327</v>
      </c>
      <c r="AM120" t="s">
        <v>2443</v>
      </c>
      <c r="AN120" t="s">
        <v>3875</v>
      </c>
      <c r="AS120" t="s">
        <v>2312</v>
      </c>
      <c r="AT120" t="s">
        <v>2291</v>
      </c>
      <c r="AY120" t="s">
        <v>1701</v>
      </c>
      <c r="AZ120" t="s">
        <v>3867</v>
      </c>
      <c r="BC120" t="s">
        <v>3104</v>
      </c>
      <c r="BD120" t="s">
        <v>3122</v>
      </c>
      <c r="BI120" t="s">
        <v>1974</v>
      </c>
      <c r="BJ120" t="s">
        <v>2788</v>
      </c>
      <c r="BM120" t="s">
        <v>2955</v>
      </c>
      <c r="BN120" t="s">
        <v>2953</v>
      </c>
      <c r="BQ120" t="s">
        <v>3247</v>
      </c>
      <c r="BR120" t="s">
        <v>3151</v>
      </c>
      <c r="CC120" t="s">
        <v>156</v>
      </c>
      <c r="CD120" t="s">
        <v>141</v>
      </c>
    </row>
    <row r="121" spans="3:82" x14ac:dyDescent="0.2">
      <c r="C121" t="s">
        <v>914</v>
      </c>
      <c r="D121" t="s">
        <v>868</v>
      </c>
      <c r="I121" t="s">
        <v>375</v>
      </c>
      <c r="J121" t="s">
        <v>387</v>
      </c>
      <c r="M121" t="s">
        <v>599</v>
      </c>
      <c r="N121" t="s">
        <v>535</v>
      </c>
      <c r="Q121" t="s">
        <v>532</v>
      </c>
      <c r="R121" t="s">
        <v>3881</v>
      </c>
      <c r="W121" t="s">
        <v>1825</v>
      </c>
      <c r="X121" t="s">
        <v>3564</v>
      </c>
      <c r="AG121" t="s">
        <v>2046</v>
      </c>
      <c r="AH121" t="s">
        <v>3327</v>
      </c>
      <c r="AM121" t="s">
        <v>2446</v>
      </c>
      <c r="AN121" t="s">
        <v>3875</v>
      </c>
      <c r="AS121" t="s">
        <v>2319</v>
      </c>
      <c r="AT121" t="s">
        <v>2291</v>
      </c>
      <c r="AY121" s="30" t="s">
        <v>2708</v>
      </c>
      <c r="AZ121" t="s">
        <v>3867</v>
      </c>
      <c r="BC121" t="s">
        <v>1814</v>
      </c>
      <c r="BD121" t="s">
        <v>3122</v>
      </c>
      <c r="BI121" t="s">
        <v>2797</v>
      </c>
      <c r="BJ121" t="s">
        <v>2788</v>
      </c>
      <c r="BM121" t="s">
        <v>2956</v>
      </c>
      <c r="BN121" t="s">
        <v>2953</v>
      </c>
      <c r="BQ121" t="s">
        <v>3248</v>
      </c>
      <c r="BR121" t="s">
        <v>3151</v>
      </c>
      <c r="CC121" t="s">
        <v>160</v>
      </c>
      <c r="CD121" t="s">
        <v>141</v>
      </c>
    </row>
    <row r="122" spans="3:82" x14ac:dyDescent="0.2">
      <c r="C122" t="s">
        <v>918</v>
      </c>
      <c r="D122" t="s">
        <v>868</v>
      </c>
      <c r="I122" t="s">
        <v>379</v>
      </c>
      <c r="J122" t="s">
        <v>387</v>
      </c>
      <c r="M122" t="s">
        <v>601</v>
      </c>
      <c r="N122" t="s">
        <v>535</v>
      </c>
      <c r="Q122" t="s">
        <v>1369</v>
      </c>
      <c r="R122" t="s">
        <v>3881</v>
      </c>
      <c r="W122" t="s">
        <v>1811</v>
      </c>
      <c r="X122" t="s">
        <v>3564</v>
      </c>
      <c r="AG122" t="s">
        <v>2047</v>
      </c>
      <c r="AH122" t="s">
        <v>3327</v>
      </c>
      <c r="AM122" t="s">
        <v>2455</v>
      </c>
      <c r="AN122" t="s">
        <v>3875</v>
      </c>
      <c r="AS122" t="s">
        <v>2329</v>
      </c>
      <c r="AT122" t="s">
        <v>2291</v>
      </c>
      <c r="AY122" t="s">
        <v>2612</v>
      </c>
      <c r="AZ122" t="s">
        <v>2654</v>
      </c>
      <c r="BC122" t="s">
        <v>3110</v>
      </c>
      <c r="BD122" t="s">
        <v>3122</v>
      </c>
      <c r="BI122" t="s">
        <v>2810</v>
      </c>
      <c r="BJ122" t="s">
        <v>2788</v>
      </c>
      <c r="BM122" t="s">
        <v>2957</v>
      </c>
      <c r="BN122" t="s">
        <v>2953</v>
      </c>
      <c r="BQ122" t="s">
        <v>3249</v>
      </c>
      <c r="BR122" t="s">
        <v>3151</v>
      </c>
      <c r="CC122" t="s">
        <v>162</v>
      </c>
      <c r="CD122" t="s">
        <v>141</v>
      </c>
    </row>
    <row r="123" spans="3:82" x14ac:dyDescent="0.2">
      <c r="C123" t="s">
        <v>946</v>
      </c>
      <c r="D123" t="s">
        <v>868</v>
      </c>
      <c r="I123" t="s">
        <v>381</v>
      </c>
      <c r="J123" t="s">
        <v>387</v>
      </c>
      <c r="M123" t="s">
        <v>625</v>
      </c>
      <c r="N123" t="s">
        <v>535</v>
      </c>
      <c r="Q123" t="s">
        <v>1370</v>
      </c>
      <c r="R123" t="s">
        <v>3881</v>
      </c>
      <c r="W123" t="s">
        <v>1827</v>
      </c>
      <c r="X123" t="s">
        <v>3564</v>
      </c>
      <c r="AG123" t="s">
        <v>2049</v>
      </c>
      <c r="AH123" t="s">
        <v>3327</v>
      </c>
      <c r="AM123" t="s">
        <v>2458</v>
      </c>
      <c r="AN123" t="s">
        <v>3875</v>
      </c>
      <c r="AS123" t="s">
        <v>2334</v>
      </c>
      <c r="AT123" t="s">
        <v>2291</v>
      </c>
      <c r="AY123" t="s">
        <v>3883</v>
      </c>
      <c r="AZ123" t="s">
        <v>2654</v>
      </c>
      <c r="BC123" t="s">
        <v>3111</v>
      </c>
      <c r="BD123" t="s">
        <v>3122</v>
      </c>
      <c r="BI123" t="s">
        <v>2785</v>
      </c>
      <c r="BJ123" t="s">
        <v>2788</v>
      </c>
      <c r="BM123" t="s">
        <v>2958</v>
      </c>
      <c r="BN123" t="s">
        <v>2953</v>
      </c>
      <c r="BQ123" t="s">
        <v>3250</v>
      </c>
      <c r="BR123" t="s">
        <v>3151</v>
      </c>
      <c r="CC123" t="s">
        <v>164</v>
      </c>
      <c r="CD123" t="s">
        <v>141</v>
      </c>
    </row>
    <row r="124" spans="3:82" x14ac:dyDescent="0.2">
      <c r="C124" t="s">
        <v>954</v>
      </c>
      <c r="D124" t="s">
        <v>868</v>
      </c>
      <c r="I124" t="s">
        <v>383</v>
      </c>
      <c r="J124" t="s">
        <v>387</v>
      </c>
      <c r="M124" t="s">
        <v>630</v>
      </c>
      <c r="N124" t="s">
        <v>535</v>
      </c>
      <c r="Q124" t="s">
        <v>1371</v>
      </c>
      <c r="R124" t="s">
        <v>3881</v>
      </c>
      <c r="W124" t="s">
        <v>1829</v>
      </c>
      <c r="X124" t="s">
        <v>3564</v>
      </c>
      <c r="AG124" t="s">
        <v>2053</v>
      </c>
      <c r="AH124" t="s">
        <v>3327</v>
      </c>
      <c r="AM124" s="30" t="s">
        <v>2459</v>
      </c>
      <c r="AN124" t="s">
        <v>3875</v>
      </c>
      <c r="AS124" t="s">
        <v>2335</v>
      </c>
      <c r="AT124" t="s">
        <v>2291</v>
      </c>
      <c r="AY124" t="s">
        <v>2614</v>
      </c>
      <c r="AZ124" t="s">
        <v>2654</v>
      </c>
      <c r="BC124" t="s">
        <v>2579</v>
      </c>
      <c r="BD124" t="s">
        <v>3122</v>
      </c>
      <c r="BI124" t="s">
        <v>2823</v>
      </c>
      <c r="BJ124" t="s">
        <v>2788</v>
      </c>
      <c r="BM124" t="s">
        <v>2959</v>
      </c>
      <c r="BN124" t="s">
        <v>2953</v>
      </c>
      <c r="BQ124" t="s">
        <v>605</v>
      </c>
      <c r="BR124" t="s">
        <v>2428</v>
      </c>
      <c r="CC124" t="s">
        <v>166</v>
      </c>
      <c r="CD124" t="s">
        <v>141</v>
      </c>
    </row>
    <row r="125" spans="3:82" x14ac:dyDescent="0.2">
      <c r="C125" t="s">
        <v>962</v>
      </c>
      <c r="D125" t="s">
        <v>868</v>
      </c>
      <c r="I125" t="s">
        <v>385</v>
      </c>
      <c r="J125" t="s">
        <v>387</v>
      </c>
      <c r="M125" t="s">
        <v>631</v>
      </c>
      <c r="N125" t="s">
        <v>535</v>
      </c>
      <c r="Q125" t="s">
        <v>1372</v>
      </c>
      <c r="R125" t="s">
        <v>3881</v>
      </c>
      <c r="W125" t="s">
        <v>1830</v>
      </c>
      <c r="X125" t="s">
        <v>3564</v>
      </c>
      <c r="AG125" t="s">
        <v>1565</v>
      </c>
      <c r="AH125" t="s">
        <v>3327</v>
      </c>
      <c r="AM125" t="s">
        <v>2387</v>
      </c>
      <c r="AN125" t="s">
        <v>3884</v>
      </c>
      <c r="AS125" t="s">
        <v>2337</v>
      </c>
      <c r="AT125" t="s">
        <v>2291</v>
      </c>
      <c r="AY125" t="s">
        <v>2620</v>
      </c>
      <c r="AZ125" t="s">
        <v>2654</v>
      </c>
      <c r="BC125" t="s">
        <v>3113</v>
      </c>
      <c r="BD125" t="s">
        <v>3122</v>
      </c>
      <c r="BI125" t="s">
        <v>2828</v>
      </c>
      <c r="BJ125" t="s">
        <v>2788</v>
      </c>
      <c r="BM125" t="s">
        <v>1398</v>
      </c>
      <c r="BN125" t="s">
        <v>2953</v>
      </c>
      <c r="BQ125" t="s">
        <v>1885</v>
      </c>
      <c r="BR125" t="s">
        <v>2428</v>
      </c>
      <c r="CC125" t="s">
        <v>168</v>
      </c>
      <c r="CD125" t="s">
        <v>141</v>
      </c>
    </row>
    <row r="126" spans="3:82" x14ac:dyDescent="0.2">
      <c r="C126" t="s">
        <v>966</v>
      </c>
      <c r="D126" t="s">
        <v>868</v>
      </c>
      <c r="I126" t="s">
        <v>386</v>
      </c>
      <c r="J126" t="s">
        <v>387</v>
      </c>
      <c r="M126" t="s">
        <v>640</v>
      </c>
      <c r="N126" t="s">
        <v>535</v>
      </c>
      <c r="Q126" t="s">
        <v>1373</v>
      </c>
      <c r="R126" t="s">
        <v>3881</v>
      </c>
      <c r="W126" t="s">
        <v>1832</v>
      </c>
      <c r="X126" t="s">
        <v>3564</v>
      </c>
      <c r="AG126" t="s">
        <v>2055</v>
      </c>
      <c r="AH126" t="s">
        <v>3327</v>
      </c>
      <c r="AM126" t="s">
        <v>2388</v>
      </c>
      <c r="AN126" t="s">
        <v>3884</v>
      </c>
      <c r="AS126" t="s">
        <v>192</v>
      </c>
      <c r="AT126" t="s">
        <v>2291</v>
      </c>
      <c r="AY126" t="s">
        <v>2621</v>
      </c>
      <c r="AZ126" t="s">
        <v>2654</v>
      </c>
      <c r="BC126" t="s">
        <v>3120</v>
      </c>
      <c r="BD126" t="s">
        <v>3122</v>
      </c>
      <c r="BI126" t="s">
        <v>551</v>
      </c>
      <c r="BJ126" t="s">
        <v>2788</v>
      </c>
      <c r="BM126" t="s">
        <v>2960</v>
      </c>
      <c r="BN126" t="s">
        <v>2953</v>
      </c>
      <c r="CC126" t="s">
        <v>170</v>
      </c>
      <c r="CD126" t="s">
        <v>141</v>
      </c>
    </row>
    <row r="127" spans="3:82" x14ac:dyDescent="0.2">
      <c r="C127" t="s">
        <v>977</v>
      </c>
      <c r="D127" t="s">
        <v>868</v>
      </c>
      <c r="I127" t="s">
        <v>386</v>
      </c>
      <c r="J127" t="s">
        <v>387</v>
      </c>
      <c r="M127" t="s">
        <v>641</v>
      </c>
      <c r="N127" t="s">
        <v>535</v>
      </c>
      <c r="Q127" t="s">
        <v>1374</v>
      </c>
      <c r="R127" t="s">
        <v>3881</v>
      </c>
      <c r="W127" t="s">
        <v>1851</v>
      </c>
      <c r="X127" t="s">
        <v>3564</v>
      </c>
      <c r="AG127" t="s">
        <v>2056</v>
      </c>
      <c r="AH127" t="s">
        <v>3327</v>
      </c>
      <c r="AM127" t="s">
        <v>1853</v>
      </c>
      <c r="AN127" t="s">
        <v>3884</v>
      </c>
      <c r="AS127" t="s">
        <v>2353</v>
      </c>
      <c r="AT127" t="s">
        <v>2291</v>
      </c>
      <c r="AY127" t="s">
        <v>2622</v>
      </c>
      <c r="AZ127" t="s">
        <v>2654</v>
      </c>
      <c r="BC127" t="s">
        <v>3121</v>
      </c>
      <c r="BD127" t="s">
        <v>3122</v>
      </c>
      <c r="BI127" t="s">
        <v>2847</v>
      </c>
      <c r="BJ127" t="s">
        <v>2788</v>
      </c>
      <c r="BM127" t="s">
        <v>2961</v>
      </c>
      <c r="BN127" t="s">
        <v>2953</v>
      </c>
      <c r="CC127" t="s">
        <v>172</v>
      </c>
      <c r="CD127" t="s">
        <v>141</v>
      </c>
    </row>
    <row r="128" spans="3:82" x14ac:dyDescent="0.2">
      <c r="C128" t="s">
        <v>843</v>
      </c>
      <c r="D128" t="s">
        <v>842</v>
      </c>
      <c r="I128" t="s">
        <v>390</v>
      </c>
      <c r="J128" t="s">
        <v>387</v>
      </c>
      <c r="M128" t="s">
        <v>647</v>
      </c>
      <c r="N128" t="s">
        <v>535</v>
      </c>
      <c r="Q128" t="s">
        <v>1375</v>
      </c>
      <c r="R128" t="s">
        <v>3881</v>
      </c>
      <c r="W128" t="s">
        <v>1854</v>
      </c>
      <c r="X128" t="s">
        <v>3564</v>
      </c>
      <c r="AG128" t="s">
        <v>386</v>
      </c>
      <c r="AH128" t="s">
        <v>3327</v>
      </c>
      <c r="AM128" t="s">
        <v>2419</v>
      </c>
      <c r="AN128" t="s">
        <v>3884</v>
      </c>
      <c r="AS128" t="s">
        <v>2346</v>
      </c>
      <c r="AT128" t="s">
        <v>2291</v>
      </c>
      <c r="AY128" t="s">
        <v>2624</v>
      </c>
      <c r="AZ128" t="s">
        <v>2654</v>
      </c>
      <c r="BC128" t="s">
        <v>3122</v>
      </c>
      <c r="BD128" t="s">
        <v>3122</v>
      </c>
      <c r="BI128" s="30" t="s">
        <v>2849</v>
      </c>
      <c r="BJ128" t="s">
        <v>2788</v>
      </c>
      <c r="BM128" t="s">
        <v>2962</v>
      </c>
      <c r="BN128" t="s">
        <v>2953</v>
      </c>
      <c r="CC128" s="30" t="s">
        <v>174</v>
      </c>
      <c r="CD128" t="s">
        <v>141</v>
      </c>
    </row>
    <row r="129" spans="3:82" x14ac:dyDescent="0.2">
      <c r="C129" t="s">
        <v>850</v>
      </c>
      <c r="D129" t="s">
        <v>842</v>
      </c>
      <c r="I129" t="s">
        <v>391</v>
      </c>
      <c r="J129" t="s">
        <v>387</v>
      </c>
      <c r="M129" t="s">
        <v>652</v>
      </c>
      <c r="N129" t="s">
        <v>535</v>
      </c>
      <c r="Q129" t="s">
        <v>1376</v>
      </c>
      <c r="R129" t="s">
        <v>3881</v>
      </c>
      <c r="W129" t="s">
        <v>1857</v>
      </c>
      <c r="X129" t="s">
        <v>3564</v>
      </c>
      <c r="AG129" t="s">
        <v>2060</v>
      </c>
      <c r="AH129" t="s">
        <v>3327</v>
      </c>
      <c r="AM129" t="s">
        <v>2420</v>
      </c>
      <c r="AN129" t="s">
        <v>3884</v>
      </c>
      <c r="AS129" t="s">
        <v>3885</v>
      </c>
      <c r="AT129" t="s">
        <v>2291</v>
      </c>
      <c r="AY129" t="s">
        <v>2625</v>
      </c>
      <c r="AZ129" t="s">
        <v>2654</v>
      </c>
      <c r="BC129" t="s">
        <v>3123</v>
      </c>
      <c r="BD129" t="s">
        <v>3122</v>
      </c>
      <c r="BI129" t="s">
        <v>2859</v>
      </c>
      <c r="BJ129" t="s">
        <v>2788</v>
      </c>
      <c r="BM129" t="s">
        <v>2963</v>
      </c>
      <c r="BN129" t="s">
        <v>2953</v>
      </c>
      <c r="CC129" t="s">
        <v>179</v>
      </c>
      <c r="CD129" t="s">
        <v>178</v>
      </c>
    </row>
    <row r="130" spans="3:82" x14ac:dyDescent="0.2">
      <c r="C130" t="s">
        <v>3886</v>
      </c>
      <c r="D130" t="s">
        <v>842</v>
      </c>
      <c r="I130" t="s">
        <v>397</v>
      </c>
      <c r="J130" t="s">
        <v>387</v>
      </c>
      <c r="M130" t="s">
        <v>653</v>
      </c>
      <c r="N130" t="s">
        <v>535</v>
      </c>
      <c r="Q130" t="s">
        <v>1377</v>
      </c>
      <c r="R130" t="s">
        <v>3881</v>
      </c>
      <c r="W130" t="s">
        <v>1859</v>
      </c>
      <c r="X130" t="s">
        <v>3564</v>
      </c>
      <c r="AG130" t="s">
        <v>2062</v>
      </c>
      <c r="AH130" t="s">
        <v>3327</v>
      </c>
      <c r="AM130" t="s">
        <v>2444</v>
      </c>
      <c r="AN130" t="s">
        <v>3884</v>
      </c>
      <c r="AS130" t="s">
        <v>2362</v>
      </c>
      <c r="AT130" t="s">
        <v>2291</v>
      </c>
      <c r="AY130" t="s">
        <v>2626</v>
      </c>
      <c r="AZ130" t="s">
        <v>2654</v>
      </c>
      <c r="BC130" t="s">
        <v>764</v>
      </c>
      <c r="BD130" t="s">
        <v>3122</v>
      </c>
      <c r="BI130" t="s">
        <v>3887</v>
      </c>
      <c r="BJ130" t="s">
        <v>2788</v>
      </c>
      <c r="BM130" s="30" t="s">
        <v>73</v>
      </c>
      <c r="BN130" t="s">
        <v>2953</v>
      </c>
      <c r="CC130" t="s">
        <v>181</v>
      </c>
      <c r="CD130" t="s">
        <v>178</v>
      </c>
    </row>
    <row r="131" spans="3:82" x14ac:dyDescent="0.2">
      <c r="C131" t="s">
        <v>3888</v>
      </c>
      <c r="D131" t="s">
        <v>842</v>
      </c>
      <c r="I131" t="s">
        <v>398</v>
      </c>
      <c r="J131" t="s">
        <v>387</v>
      </c>
      <c r="M131" t="s">
        <v>679</v>
      </c>
      <c r="N131" t="s">
        <v>535</v>
      </c>
      <c r="Q131" t="s">
        <v>1378</v>
      </c>
      <c r="R131" t="s">
        <v>3881</v>
      </c>
      <c r="W131" t="s">
        <v>1860</v>
      </c>
      <c r="X131" t="s">
        <v>3564</v>
      </c>
      <c r="AG131" t="s">
        <v>2063</v>
      </c>
      <c r="AH131" t="s">
        <v>3327</v>
      </c>
      <c r="AM131" t="s">
        <v>2449</v>
      </c>
      <c r="AN131" t="s">
        <v>3884</v>
      </c>
      <c r="AS131" t="s">
        <v>2375</v>
      </c>
      <c r="AT131" t="s">
        <v>2291</v>
      </c>
      <c r="AY131" t="s">
        <v>2628</v>
      </c>
      <c r="AZ131" t="s">
        <v>2654</v>
      </c>
      <c r="BC131" t="s">
        <v>3129</v>
      </c>
      <c r="BD131" t="s">
        <v>3122</v>
      </c>
      <c r="BI131" t="s">
        <v>2787</v>
      </c>
      <c r="BJ131" t="s">
        <v>2788</v>
      </c>
      <c r="CC131" t="s">
        <v>183</v>
      </c>
      <c r="CD131" t="s">
        <v>178</v>
      </c>
    </row>
    <row r="132" spans="3:82" x14ac:dyDescent="0.2">
      <c r="C132" t="s">
        <v>982</v>
      </c>
      <c r="D132" t="s">
        <v>842</v>
      </c>
      <c r="I132" t="s">
        <v>399</v>
      </c>
      <c r="J132" t="s">
        <v>387</v>
      </c>
      <c r="M132" t="s">
        <v>683</v>
      </c>
      <c r="N132" t="s">
        <v>535</v>
      </c>
      <c r="Q132" t="s">
        <v>365</v>
      </c>
      <c r="R132" t="s">
        <v>3881</v>
      </c>
      <c r="W132" t="s">
        <v>1863</v>
      </c>
      <c r="X132" t="s">
        <v>3564</v>
      </c>
      <c r="AG132" t="s">
        <v>2064</v>
      </c>
      <c r="AH132" t="s">
        <v>3327</v>
      </c>
      <c r="AM132" t="s">
        <v>2453</v>
      </c>
      <c r="AN132" t="s">
        <v>3884</v>
      </c>
      <c r="AS132" s="30" t="s">
        <v>2376</v>
      </c>
      <c r="AT132" t="s">
        <v>2291</v>
      </c>
      <c r="AY132" t="s">
        <v>2629</v>
      </c>
      <c r="AZ132" t="s">
        <v>2654</v>
      </c>
      <c r="BC132" t="s">
        <v>3131</v>
      </c>
      <c r="BD132" t="s">
        <v>3122</v>
      </c>
      <c r="BI132" t="s">
        <v>2876</v>
      </c>
      <c r="BJ132" t="s">
        <v>2788</v>
      </c>
      <c r="CC132" t="s">
        <v>185</v>
      </c>
      <c r="CD132" t="s">
        <v>178</v>
      </c>
    </row>
    <row r="133" spans="3:82" x14ac:dyDescent="0.2">
      <c r="C133" t="s">
        <v>983</v>
      </c>
      <c r="D133" t="s">
        <v>842</v>
      </c>
      <c r="I133" t="s">
        <v>400</v>
      </c>
      <c r="J133" t="s">
        <v>387</v>
      </c>
      <c r="M133" t="s">
        <v>684</v>
      </c>
      <c r="N133" t="s">
        <v>535</v>
      </c>
      <c r="Q133" t="s">
        <v>377</v>
      </c>
      <c r="R133" t="s">
        <v>3881</v>
      </c>
      <c r="W133" t="s">
        <v>1814</v>
      </c>
      <c r="X133" t="s">
        <v>3564</v>
      </c>
      <c r="AG133" t="s">
        <v>2075</v>
      </c>
      <c r="AH133" t="s">
        <v>3327</v>
      </c>
      <c r="AM133" s="30" t="s">
        <v>2457</v>
      </c>
      <c r="AN133" t="s">
        <v>3884</v>
      </c>
      <c r="AS133" t="s">
        <v>2244</v>
      </c>
      <c r="AT133" t="s">
        <v>3889</v>
      </c>
      <c r="AY133" t="s">
        <v>2630</v>
      </c>
      <c r="AZ133" t="s">
        <v>2654</v>
      </c>
      <c r="BC133" t="s">
        <v>3132</v>
      </c>
      <c r="BD133" t="s">
        <v>3122</v>
      </c>
      <c r="BI133" t="s">
        <v>2881</v>
      </c>
      <c r="BJ133" t="s">
        <v>2788</v>
      </c>
      <c r="CC133" t="s">
        <v>187</v>
      </c>
      <c r="CD133" t="s">
        <v>178</v>
      </c>
    </row>
    <row r="134" spans="3:82" x14ac:dyDescent="0.2">
      <c r="C134" t="s">
        <v>863</v>
      </c>
      <c r="D134" t="s">
        <v>842</v>
      </c>
      <c r="I134" t="s">
        <v>403</v>
      </c>
      <c r="J134" t="s">
        <v>387</v>
      </c>
      <c r="M134" t="s">
        <v>685</v>
      </c>
      <c r="N134" t="s">
        <v>535</v>
      </c>
      <c r="Q134" t="s">
        <v>1379</v>
      </c>
      <c r="R134" t="s">
        <v>3881</v>
      </c>
      <c r="W134" t="s">
        <v>1868</v>
      </c>
      <c r="X134" t="s">
        <v>3564</v>
      </c>
      <c r="AG134" t="s">
        <v>2077</v>
      </c>
      <c r="AH134" t="s">
        <v>3327</v>
      </c>
      <c r="AM134" t="s">
        <v>2409</v>
      </c>
      <c r="AN134" t="s">
        <v>3890</v>
      </c>
      <c r="AS134" t="s">
        <v>1908</v>
      </c>
      <c r="AT134" t="s">
        <v>3889</v>
      </c>
      <c r="AY134" t="s">
        <v>2631</v>
      </c>
      <c r="AZ134" t="s">
        <v>2654</v>
      </c>
      <c r="BC134" t="s">
        <v>3134</v>
      </c>
      <c r="BD134" t="s">
        <v>3122</v>
      </c>
      <c r="BI134" t="s">
        <v>2428</v>
      </c>
      <c r="BJ134" t="s">
        <v>2788</v>
      </c>
      <c r="CC134" t="s">
        <v>189</v>
      </c>
      <c r="CD134" t="s">
        <v>178</v>
      </c>
    </row>
    <row r="135" spans="3:82" x14ac:dyDescent="0.2">
      <c r="C135" t="s">
        <v>984</v>
      </c>
      <c r="D135" t="s">
        <v>842</v>
      </c>
      <c r="I135" t="s">
        <v>405</v>
      </c>
      <c r="J135" t="s">
        <v>387</v>
      </c>
      <c r="M135" t="s">
        <v>687</v>
      </c>
      <c r="N135" t="s">
        <v>535</v>
      </c>
      <c r="Q135" t="s">
        <v>1380</v>
      </c>
      <c r="R135" t="s">
        <v>3881</v>
      </c>
      <c r="W135" t="s">
        <v>1815</v>
      </c>
      <c r="X135" t="s">
        <v>3564</v>
      </c>
      <c r="AG135" t="s">
        <v>2083</v>
      </c>
      <c r="AH135" t="s">
        <v>3327</v>
      </c>
      <c r="AM135" t="s">
        <v>2415</v>
      </c>
      <c r="AN135" t="s">
        <v>3890</v>
      </c>
      <c r="AS135" t="s">
        <v>2278</v>
      </c>
      <c r="AT135" t="s">
        <v>3889</v>
      </c>
      <c r="AY135" t="s">
        <v>2632</v>
      </c>
      <c r="AZ135" t="s">
        <v>2654</v>
      </c>
      <c r="BC135" t="s">
        <v>3135</v>
      </c>
      <c r="BD135" t="s">
        <v>3122</v>
      </c>
      <c r="BI135" t="s">
        <v>2883</v>
      </c>
      <c r="BJ135" t="s">
        <v>2788</v>
      </c>
      <c r="CC135" t="s">
        <v>191</v>
      </c>
      <c r="CD135" t="s">
        <v>178</v>
      </c>
    </row>
    <row r="136" spans="3:82" x14ac:dyDescent="0.2">
      <c r="C136" t="s">
        <v>985</v>
      </c>
      <c r="D136" t="s">
        <v>842</v>
      </c>
      <c r="I136" t="s">
        <v>413</v>
      </c>
      <c r="J136" t="s">
        <v>387</v>
      </c>
      <c r="M136" t="s">
        <v>690</v>
      </c>
      <c r="N136" t="s">
        <v>535</v>
      </c>
      <c r="Q136" t="s">
        <v>1381</v>
      </c>
      <c r="R136" t="s">
        <v>3881</v>
      </c>
      <c r="W136" t="s">
        <v>386</v>
      </c>
      <c r="X136" t="s">
        <v>3564</v>
      </c>
      <c r="AG136" t="s">
        <v>2084</v>
      </c>
      <c r="AH136" t="s">
        <v>3327</v>
      </c>
      <c r="AM136" t="s">
        <v>2383</v>
      </c>
      <c r="AN136" t="s">
        <v>3890</v>
      </c>
      <c r="AS136" t="s">
        <v>2277</v>
      </c>
      <c r="AT136" t="s">
        <v>3889</v>
      </c>
      <c r="AY136" t="s">
        <v>2633</v>
      </c>
      <c r="AZ136" t="s">
        <v>2654</v>
      </c>
      <c r="BC136" t="s">
        <v>3136</v>
      </c>
      <c r="BD136" t="s">
        <v>3122</v>
      </c>
      <c r="BI136" t="s">
        <v>2884</v>
      </c>
      <c r="BJ136" t="s">
        <v>2788</v>
      </c>
      <c r="CC136" t="s">
        <v>193</v>
      </c>
      <c r="CD136" t="s">
        <v>178</v>
      </c>
    </row>
    <row r="137" spans="3:82" x14ac:dyDescent="0.2">
      <c r="C137" t="s">
        <v>986</v>
      </c>
      <c r="D137" t="s">
        <v>842</v>
      </c>
      <c r="I137" t="s">
        <v>415</v>
      </c>
      <c r="J137" t="s">
        <v>387</v>
      </c>
      <c r="M137" t="s">
        <v>704</v>
      </c>
      <c r="N137" t="s">
        <v>535</v>
      </c>
      <c r="Q137" t="s">
        <v>1382</v>
      </c>
      <c r="R137" t="s">
        <v>3881</v>
      </c>
      <c r="W137" t="s">
        <v>1873</v>
      </c>
      <c r="X137" t="s">
        <v>3564</v>
      </c>
      <c r="AG137" t="s">
        <v>2088</v>
      </c>
      <c r="AH137" t="s">
        <v>3327</v>
      </c>
      <c r="AM137" t="s">
        <v>2425</v>
      </c>
      <c r="AN137" t="s">
        <v>3890</v>
      </c>
      <c r="AS137" t="s">
        <v>2283</v>
      </c>
      <c r="AT137" t="s">
        <v>3889</v>
      </c>
      <c r="AY137" t="s">
        <v>2647</v>
      </c>
      <c r="AZ137" t="s">
        <v>2654</v>
      </c>
      <c r="BC137" t="s">
        <v>207</v>
      </c>
      <c r="BD137" t="s">
        <v>3122</v>
      </c>
      <c r="BI137" t="s">
        <v>1684</v>
      </c>
      <c r="BJ137" t="s">
        <v>2788</v>
      </c>
      <c r="CC137" t="s">
        <v>195</v>
      </c>
      <c r="CD137" t="s">
        <v>178</v>
      </c>
    </row>
    <row r="138" spans="3:82" x14ac:dyDescent="0.2">
      <c r="C138" t="s">
        <v>987</v>
      </c>
      <c r="D138" t="s">
        <v>842</v>
      </c>
      <c r="I138" t="s">
        <v>249</v>
      </c>
      <c r="J138" t="s">
        <v>387</v>
      </c>
      <c r="M138" t="s">
        <v>706</v>
      </c>
      <c r="N138" t="s">
        <v>535</v>
      </c>
      <c r="Q138" t="s">
        <v>1383</v>
      </c>
      <c r="R138" t="s">
        <v>3881</v>
      </c>
      <c r="W138" t="s">
        <v>1880</v>
      </c>
      <c r="X138" t="s">
        <v>3564</v>
      </c>
      <c r="AG138" t="s">
        <v>2090</v>
      </c>
      <c r="AH138" t="s">
        <v>3327</v>
      </c>
      <c r="AM138" t="s">
        <v>2435</v>
      </c>
      <c r="AN138" t="s">
        <v>3890</v>
      </c>
      <c r="AS138" t="s">
        <v>2293</v>
      </c>
      <c r="AT138" t="s">
        <v>3889</v>
      </c>
      <c r="AY138" t="s">
        <v>2650</v>
      </c>
      <c r="AZ138" t="s">
        <v>2654</v>
      </c>
      <c r="BC138" t="s">
        <v>3140</v>
      </c>
      <c r="BD138" t="s">
        <v>3122</v>
      </c>
      <c r="BI138" t="s">
        <v>2788</v>
      </c>
      <c r="BJ138" t="s">
        <v>2788</v>
      </c>
      <c r="CC138" t="s">
        <v>197</v>
      </c>
      <c r="CD138" t="s">
        <v>178</v>
      </c>
    </row>
    <row r="139" spans="3:82" x14ac:dyDescent="0.2">
      <c r="C139" t="s">
        <v>875</v>
      </c>
      <c r="D139" t="s">
        <v>842</v>
      </c>
      <c r="I139" t="s">
        <v>424</v>
      </c>
      <c r="J139" t="s">
        <v>387</v>
      </c>
      <c r="M139" t="s">
        <v>714</v>
      </c>
      <c r="N139" t="s">
        <v>535</v>
      </c>
      <c r="Q139" t="s">
        <v>1384</v>
      </c>
      <c r="R139" t="s">
        <v>3881</v>
      </c>
      <c r="W139" t="s">
        <v>764</v>
      </c>
      <c r="X139" t="s">
        <v>3564</v>
      </c>
      <c r="AG139" t="s">
        <v>2091</v>
      </c>
      <c r="AH139" t="s">
        <v>3327</v>
      </c>
      <c r="AM139" t="s">
        <v>2442</v>
      </c>
      <c r="AN139" t="s">
        <v>3890</v>
      </c>
      <c r="AS139" t="s">
        <v>2297</v>
      </c>
      <c r="AT139" t="s">
        <v>3889</v>
      </c>
      <c r="AY139" t="s">
        <v>2488</v>
      </c>
      <c r="AZ139" t="s">
        <v>2654</v>
      </c>
      <c r="BC139" t="s">
        <v>2775</v>
      </c>
      <c r="BD139" t="s">
        <v>3122</v>
      </c>
      <c r="BI139" t="s">
        <v>2924</v>
      </c>
      <c r="BJ139" t="s">
        <v>2788</v>
      </c>
      <c r="CC139" s="30" t="s">
        <v>199</v>
      </c>
      <c r="CD139" t="s">
        <v>178</v>
      </c>
    </row>
    <row r="140" spans="3:82" x14ac:dyDescent="0.2">
      <c r="C140" t="s">
        <v>876</v>
      </c>
      <c r="D140" t="s">
        <v>842</v>
      </c>
      <c r="I140" t="s">
        <v>426</v>
      </c>
      <c r="J140" t="s">
        <v>387</v>
      </c>
      <c r="M140" t="s">
        <v>727</v>
      </c>
      <c r="N140" t="s">
        <v>535</v>
      </c>
      <c r="Q140" t="s">
        <v>1385</v>
      </c>
      <c r="R140" t="s">
        <v>3881</v>
      </c>
      <c r="W140" t="s">
        <v>1816</v>
      </c>
      <c r="X140" t="s">
        <v>3564</v>
      </c>
      <c r="AG140" t="s">
        <v>1981</v>
      </c>
      <c r="AH140" t="s">
        <v>2011</v>
      </c>
      <c r="AM140" t="s">
        <v>2450</v>
      </c>
      <c r="AN140" t="s">
        <v>3890</v>
      </c>
      <c r="AS140" t="s">
        <v>2305</v>
      </c>
      <c r="AT140" t="s">
        <v>3889</v>
      </c>
      <c r="AY140" t="s">
        <v>2488</v>
      </c>
      <c r="AZ140" t="s">
        <v>2654</v>
      </c>
      <c r="BC140" t="s">
        <v>3144</v>
      </c>
      <c r="BD140" t="s">
        <v>3122</v>
      </c>
      <c r="BI140" s="30" t="s">
        <v>2941</v>
      </c>
      <c r="BJ140" t="s">
        <v>2788</v>
      </c>
      <c r="CC140" t="s">
        <v>204</v>
      </c>
      <c r="CD140" t="s">
        <v>203</v>
      </c>
    </row>
    <row r="141" spans="3:82" x14ac:dyDescent="0.2">
      <c r="C141" t="s">
        <v>988</v>
      </c>
      <c r="D141" t="s">
        <v>842</v>
      </c>
      <c r="I141" t="s">
        <v>430</v>
      </c>
      <c r="J141" t="s">
        <v>387</v>
      </c>
      <c r="M141" t="s">
        <v>743</v>
      </c>
      <c r="N141" t="s">
        <v>535</v>
      </c>
      <c r="Q141" t="s">
        <v>1386</v>
      </c>
      <c r="R141" t="s">
        <v>3881</v>
      </c>
      <c r="W141" t="s">
        <v>1885</v>
      </c>
      <c r="X141" t="s">
        <v>3564</v>
      </c>
      <c r="AG141" t="s">
        <v>457</v>
      </c>
      <c r="AH141" t="s">
        <v>2011</v>
      </c>
      <c r="AM141" t="s">
        <v>3891</v>
      </c>
      <c r="AN141" t="s">
        <v>3890</v>
      </c>
      <c r="AS141" t="s">
        <v>2309</v>
      </c>
      <c r="AT141" t="s">
        <v>3889</v>
      </c>
      <c r="AY141" t="s">
        <v>2655</v>
      </c>
      <c r="AZ141" t="s">
        <v>2654</v>
      </c>
      <c r="BC141" t="s">
        <v>3146</v>
      </c>
      <c r="BD141" t="s">
        <v>3122</v>
      </c>
      <c r="BI141" t="s">
        <v>2790</v>
      </c>
      <c r="BJ141" t="s">
        <v>3892</v>
      </c>
      <c r="CC141" t="s">
        <v>206</v>
      </c>
      <c r="CD141" t="s">
        <v>203</v>
      </c>
    </row>
    <row r="142" spans="3:82" x14ac:dyDescent="0.2">
      <c r="C142" t="s">
        <v>878</v>
      </c>
      <c r="D142" t="s">
        <v>842</v>
      </c>
      <c r="I142" t="s">
        <v>437</v>
      </c>
      <c r="J142" t="s">
        <v>387</v>
      </c>
      <c r="M142" t="s">
        <v>752</v>
      </c>
      <c r="N142" t="s">
        <v>535</v>
      </c>
      <c r="Q142" t="s">
        <v>1387</v>
      </c>
      <c r="R142" t="s">
        <v>1302</v>
      </c>
      <c r="W142" t="s">
        <v>779</v>
      </c>
      <c r="X142" t="s">
        <v>3564</v>
      </c>
      <c r="AG142" t="s">
        <v>1992</v>
      </c>
      <c r="AH142" t="s">
        <v>2011</v>
      </c>
      <c r="AM142" s="30" t="s">
        <v>2451</v>
      </c>
      <c r="AN142" t="s">
        <v>3890</v>
      </c>
      <c r="AS142" t="s">
        <v>2323</v>
      </c>
      <c r="AT142" t="s">
        <v>3889</v>
      </c>
      <c r="AY142" t="s">
        <v>2552</v>
      </c>
      <c r="AZ142" t="s">
        <v>2654</v>
      </c>
      <c r="BC142" s="30" t="s">
        <v>3147</v>
      </c>
      <c r="BD142" t="s">
        <v>3122</v>
      </c>
      <c r="BI142" t="s">
        <v>2815</v>
      </c>
      <c r="BJ142" t="s">
        <v>3892</v>
      </c>
      <c r="CC142" t="s">
        <v>208</v>
      </c>
      <c r="CD142" t="s">
        <v>203</v>
      </c>
    </row>
    <row r="143" spans="3:82" x14ac:dyDescent="0.2">
      <c r="C143" t="s">
        <v>883</v>
      </c>
      <c r="D143" t="s">
        <v>842</v>
      </c>
      <c r="I143" t="s">
        <v>442</v>
      </c>
      <c r="J143" t="s">
        <v>387</v>
      </c>
      <c r="M143" t="s">
        <v>754</v>
      </c>
      <c r="N143" t="s">
        <v>535</v>
      </c>
      <c r="Q143" t="s">
        <v>1388</v>
      </c>
      <c r="R143" t="s">
        <v>1302</v>
      </c>
      <c r="W143" t="s">
        <v>1890</v>
      </c>
      <c r="X143" t="s">
        <v>3564</v>
      </c>
      <c r="AG143" t="s">
        <v>1993</v>
      </c>
      <c r="AH143" t="s">
        <v>2011</v>
      </c>
      <c r="AM143" t="s">
        <v>2406</v>
      </c>
      <c r="AN143" t="s">
        <v>2447</v>
      </c>
      <c r="AS143" t="s">
        <v>2330</v>
      </c>
      <c r="AT143" t="s">
        <v>3889</v>
      </c>
      <c r="AY143" t="s">
        <v>2656</v>
      </c>
      <c r="AZ143" t="s">
        <v>2654</v>
      </c>
      <c r="BC143" t="s">
        <v>3078</v>
      </c>
      <c r="BD143" t="s">
        <v>3893</v>
      </c>
      <c r="BI143" t="s">
        <v>2816</v>
      </c>
      <c r="BJ143" t="s">
        <v>3892</v>
      </c>
      <c r="CC143" t="s">
        <v>210</v>
      </c>
      <c r="CD143" t="s">
        <v>203</v>
      </c>
    </row>
    <row r="144" spans="3:82" x14ac:dyDescent="0.2">
      <c r="C144" t="s">
        <v>888</v>
      </c>
      <c r="D144" t="s">
        <v>842</v>
      </c>
      <c r="I144" t="s">
        <v>443</v>
      </c>
      <c r="J144" t="s">
        <v>387</v>
      </c>
      <c r="M144" t="s">
        <v>774</v>
      </c>
      <c r="N144" t="s">
        <v>535</v>
      </c>
      <c r="Q144" t="s">
        <v>1389</v>
      </c>
      <c r="R144" t="s">
        <v>1302</v>
      </c>
      <c r="W144" t="s">
        <v>1892</v>
      </c>
      <c r="X144" t="s">
        <v>3564</v>
      </c>
      <c r="AG144" t="s">
        <v>490</v>
      </c>
      <c r="AH144" t="s">
        <v>2011</v>
      </c>
      <c r="AM144" t="s">
        <v>2410</v>
      </c>
      <c r="AN144" t="s">
        <v>2447</v>
      </c>
      <c r="AS144" t="s">
        <v>2333</v>
      </c>
      <c r="AT144" t="s">
        <v>3889</v>
      </c>
      <c r="AY144" t="s">
        <v>1735</v>
      </c>
      <c r="AZ144" t="s">
        <v>2654</v>
      </c>
      <c r="BC144" t="s">
        <v>3081</v>
      </c>
      <c r="BD144" t="s">
        <v>3893</v>
      </c>
      <c r="BI144" t="s">
        <v>2818</v>
      </c>
      <c r="BJ144" t="s">
        <v>3892</v>
      </c>
      <c r="CC144" t="s">
        <v>212</v>
      </c>
      <c r="CD144" t="s">
        <v>203</v>
      </c>
    </row>
    <row r="145" spans="3:82" x14ac:dyDescent="0.2">
      <c r="C145" t="s">
        <v>889</v>
      </c>
      <c r="D145" t="s">
        <v>842</v>
      </c>
      <c r="I145" t="s">
        <v>297</v>
      </c>
      <c r="J145" t="s">
        <v>3894</v>
      </c>
      <c r="M145" t="s">
        <v>785</v>
      </c>
      <c r="N145" t="s">
        <v>535</v>
      </c>
      <c r="Q145" t="s">
        <v>299</v>
      </c>
      <c r="R145" t="s">
        <v>1302</v>
      </c>
      <c r="W145" t="s">
        <v>1320</v>
      </c>
      <c r="X145" t="s">
        <v>3564</v>
      </c>
      <c r="AG145" t="s">
        <v>2000</v>
      </c>
      <c r="AH145" t="s">
        <v>2011</v>
      </c>
      <c r="AM145" t="s">
        <v>2411</v>
      </c>
      <c r="AN145" t="s">
        <v>2447</v>
      </c>
      <c r="AS145" t="s">
        <v>2336</v>
      </c>
      <c r="AT145" t="s">
        <v>3889</v>
      </c>
      <c r="AY145" t="s">
        <v>1145</v>
      </c>
      <c r="AZ145" t="s">
        <v>2654</v>
      </c>
      <c r="BC145" t="s">
        <v>2548</v>
      </c>
      <c r="BD145" t="s">
        <v>3893</v>
      </c>
      <c r="BI145" t="s">
        <v>2819</v>
      </c>
      <c r="BJ145" t="s">
        <v>3892</v>
      </c>
      <c r="CC145" t="s">
        <v>214</v>
      </c>
      <c r="CD145" t="s">
        <v>203</v>
      </c>
    </row>
    <row r="146" spans="3:82" x14ac:dyDescent="0.2">
      <c r="C146" t="s">
        <v>842</v>
      </c>
      <c r="D146" t="s">
        <v>842</v>
      </c>
      <c r="I146" t="s">
        <v>299</v>
      </c>
      <c r="J146" t="s">
        <v>3894</v>
      </c>
      <c r="M146" t="s">
        <v>791</v>
      </c>
      <c r="N146" t="s">
        <v>535</v>
      </c>
      <c r="Q146" t="s">
        <v>1390</v>
      </c>
      <c r="R146" t="s">
        <v>1302</v>
      </c>
      <c r="W146" t="s">
        <v>143</v>
      </c>
      <c r="X146" t="s">
        <v>3564</v>
      </c>
      <c r="AG146" t="s">
        <v>2002</v>
      </c>
      <c r="AH146" t="s">
        <v>2011</v>
      </c>
      <c r="AM146" t="s">
        <v>1445</v>
      </c>
      <c r="AN146" t="s">
        <v>2447</v>
      </c>
      <c r="AS146" t="s">
        <v>2338</v>
      </c>
      <c r="AT146" t="s">
        <v>3889</v>
      </c>
      <c r="AY146" t="s">
        <v>2661</v>
      </c>
      <c r="AZ146" t="s">
        <v>2654</v>
      </c>
      <c r="BC146" t="s">
        <v>3106</v>
      </c>
      <c r="BD146" t="s">
        <v>3893</v>
      </c>
      <c r="BI146" t="s">
        <v>2820</v>
      </c>
      <c r="BJ146" t="s">
        <v>3892</v>
      </c>
      <c r="CC146" t="s">
        <v>218</v>
      </c>
      <c r="CD146" t="s">
        <v>203</v>
      </c>
    </row>
    <row r="147" spans="3:82" x14ac:dyDescent="0.2">
      <c r="C147" t="s">
        <v>897</v>
      </c>
      <c r="D147" t="s">
        <v>842</v>
      </c>
      <c r="I147" t="s">
        <v>311</v>
      </c>
      <c r="J147" t="s">
        <v>3894</v>
      </c>
      <c r="M147" t="s">
        <v>802</v>
      </c>
      <c r="N147" t="s">
        <v>535</v>
      </c>
      <c r="Q147" t="s">
        <v>1391</v>
      </c>
      <c r="R147" t="s">
        <v>1302</v>
      </c>
      <c r="W147" t="s">
        <v>1893</v>
      </c>
      <c r="X147" t="s">
        <v>3564</v>
      </c>
      <c r="AG147" t="s">
        <v>2003</v>
      </c>
      <c r="AH147" t="s">
        <v>2011</v>
      </c>
      <c r="AM147" t="s">
        <v>2427</v>
      </c>
      <c r="AN147" t="s">
        <v>2447</v>
      </c>
      <c r="AS147" t="s">
        <v>2345</v>
      </c>
      <c r="AT147" t="s">
        <v>3889</v>
      </c>
      <c r="AY147" t="s">
        <v>2662</v>
      </c>
      <c r="AZ147" t="s">
        <v>2654</v>
      </c>
      <c r="BC147" t="s">
        <v>3108</v>
      </c>
      <c r="BD147" t="s">
        <v>3893</v>
      </c>
      <c r="BI147" t="s">
        <v>2852</v>
      </c>
      <c r="BJ147" t="s">
        <v>3892</v>
      </c>
      <c r="CC147" t="s">
        <v>216</v>
      </c>
      <c r="CD147" t="s">
        <v>203</v>
      </c>
    </row>
    <row r="148" spans="3:82" x14ac:dyDescent="0.2">
      <c r="C148" t="s">
        <v>898</v>
      </c>
      <c r="D148" t="s">
        <v>842</v>
      </c>
      <c r="I148" t="s">
        <v>316</v>
      </c>
      <c r="J148" t="s">
        <v>3894</v>
      </c>
      <c r="M148" t="s">
        <v>812</v>
      </c>
      <c r="N148" t="s">
        <v>535</v>
      </c>
      <c r="Q148" t="s">
        <v>1392</v>
      </c>
      <c r="R148" t="s">
        <v>1302</v>
      </c>
      <c r="W148" t="s">
        <v>1894</v>
      </c>
      <c r="X148" t="s">
        <v>3564</v>
      </c>
      <c r="AG148" t="s">
        <v>306</v>
      </c>
      <c r="AH148" t="s">
        <v>2011</v>
      </c>
      <c r="AM148" t="s">
        <v>2428</v>
      </c>
      <c r="AN148" t="s">
        <v>2447</v>
      </c>
      <c r="AS148" t="s">
        <v>1412</v>
      </c>
      <c r="AT148" t="s">
        <v>3889</v>
      </c>
      <c r="AY148" t="s">
        <v>2663</v>
      </c>
      <c r="AZ148" t="s">
        <v>2654</v>
      </c>
      <c r="BC148" t="s">
        <v>2585</v>
      </c>
      <c r="BD148" t="s">
        <v>3893</v>
      </c>
      <c r="BI148" t="s">
        <v>2863</v>
      </c>
      <c r="BJ148" t="s">
        <v>3892</v>
      </c>
      <c r="CC148" t="s">
        <v>220</v>
      </c>
      <c r="CD148" t="s">
        <v>203</v>
      </c>
    </row>
    <row r="149" spans="3:82" x14ac:dyDescent="0.2">
      <c r="C149" t="s">
        <v>906</v>
      </c>
      <c r="D149" t="s">
        <v>842</v>
      </c>
      <c r="I149" t="s">
        <v>333</v>
      </c>
      <c r="J149" t="s">
        <v>3894</v>
      </c>
      <c r="M149" t="s">
        <v>834</v>
      </c>
      <c r="N149" t="s">
        <v>535</v>
      </c>
      <c r="Q149" t="s">
        <v>1393</v>
      </c>
      <c r="R149" t="s">
        <v>1302</v>
      </c>
      <c r="W149" t="s">
        <v>1896</v>
      </c>
      <c r="X149" t="s">
        <v>3564</v>
      </c>
      <c r="AG149" t="s">
        <v>551</v>
      </c>
      <c r="AH149" t="s">
        <v>2011</v>
      </c>
      <c r="AM149" t="s">
        <v>2448</v>
      </c>
      <c r="AN149" t="s">
        <v>2447</v>
      </c>
      <c r="AS149" t="s">
        <v>2191</v>
      </c>
      <c r="AT149" t="s">
        <v>3889</v>
      </c>
      <c r="AY149" t="s">
        <v>2665</v>
      </c>
      <c r="AZ149" t="s">
        <v>2654</v>
      </c>
      <c r="BC149" t="s">
        <v>3125</v>
      </c>
      <c r="BD149" t="s">
        <v>3893</v>
      </c>
      <c r="BI149" t="s">
        <v>2878</v>
      </c>
      <c r="BJ149" t="s">
        <v>3892</v>
      </c>
      <c r="CC149" s="30" t="s">
        <v>222</v>
      </c>
      <c r="CD149" t="s">
        <v>203</v>
      </c>
    </row>
    <row r="150" spans="3:82" x14ac:dyDescent="0.2">
      <c r="C150" t="s">
        <v>920</v>
      </c>
      <c r="D150" t="s">
        <v>842</v>
      </c>
      <c r="I150" t="s">
        <v>343</v>
      </c>
      <c r="J150" t="s">
        <v>3894</v>
      </c>
      <c r="M150" t="s">
        <v>455</v>
      </c>
      <c r="N150" t="s">
        <v>594</v>
      </c>
      <c r="Q150" t="s">
        <v>1394</v>
      </c>
      <c r="R150" t="s">
        <v>1302</v>
      </c>
      <c r="W150" s="30" t="s">
        <v>1897</v>
      </c>
      <c r="X150" t="s">
        <v>3564</v>
      </c>
      <c r="AG150" t="s">
        <v>2012</v>
      </c>
      <c r="AH150" t="s">
        <v>2011</v>
      </c>
      <c r="AM150" t="s">
        <v>2447</v>
      </c>
      <c r="AN150" t="s">
        <v>2447</v>
      </c>
      <c r="AS150" t="s">
        <v>2364</v>
      </c>
      <c r="AT150" t="s">
        <v>3889</v>
      </c>
      <c r="AY150" t="s">
        <v>2667</v>
      </c>
      <c r="AZ150" t="s">
        <v>2654</v>
      </c>
      <c r="BC150" t="s">
        <v>3126</v>
      </c>
      <c r="BD150" t="s">
        <v>3893</v>
      </c>
      <c r="BI150" t="s">
        <v>928</v>
      </c>
      <c r="BJ150" t="s">
        <v>3892</v>
      </c>
      <c r="CC150" t="s">
        <v>1045</v>
      </c>
      <c r="CD150" t="s">
        <v>225</v>
      </c>
    </row>
    <row r="151" spans="3:82" x14ac:dyDescent="0.2">
      <c r="C151" t="s">
        <v>921</v>
      </c>
      <c r="D151" t="s">
        <v>842</v>
      </c>
      <c r="I151" t="s">
        <v>377</v>
      </c>
      <c r="J151" t="s">
        <v>3894</v>
      </c>
      <c r="M151" t="s">
        <v>459</v>
      </c>
      <c r="N151" t="s">
        <v>594</v>
      </c>
      <c r="Q151" t="s">
        <v>1395</v>
      </c>
      <c r="R151" t="s">
        <v>1302</v>
      </c>
      <c r="W151" t="s">
        <v>1819</v>
      </c>
      <c r="X151" t="s">
        <v>1836</v>
      </c>
      <c r="AG151" t="s">
        <v>2013</v>
      </c>
      <c r="AH151" t="s">
        <v>2011</v>
      </c>
      <c r="AS151" t="s">
        <v>2367</v>
      </c>
      <c r="AT151" t="s">
        <v>3889</v>
      </c>
      <c r="AY151" t="s">
        <v>2670</v>
      </c>
      <c r="AZ151" t="s">
        <v>2654</v>
      </c>
      <c r="BC151" t="s">
        <v>3127</v>
      </c>
      <c r="BD151" t="s">
        <v>3893</v>
      </c>
      <c r="BI151" t="s">
        <v>2891</v>
      </c>
      <c r="BJ151" t="s">
        <v>3892</v>
      </c>
      <c r="CC151" t="s">
        <v>1046</v>
      </c>
      <c r="CD151" t="s">
        <v>225</v>
      </c>
    </row>
    <row r="152" spans="3:82" x14ac:dyDescent="0.2">
      <c r="C152" t="s">
        <v>926</v>
      </c>
      <c r="D152" t="s">
        <v>842</v>
      </c>
      <c r="I152" t="s">
        <v>395</v>
      </c>
      <c r="J152" t="s">
        <v>3894</v>
      </c>
      <c r="M152" t="s">
        <v>481</v>
      </c>
      <c r="N152" t="s">
        <v>594</v>
      </c>
      <c r="Q152" t="s">
        <v>1396</v>
      </c>
      <c r="R152" t="s">
        <v>1302</v>
      </c>
      <c r="W152" t="s">
        <v>1820</v>
      </c>
      <c r="X152" t="s">
        <v>1836</v>
      </c>
      <c r="AG152" t="s">
        <v>2022</v>
      </c>
      <c r="AH152" t="s">
        <v>2011</v>
      </c>
      <c r="AS152" t="s">
        <v>2370</v>
      </c>
      <c r="AT152" t="s">
        <v>3889</v>
      </c>
      <c r="AY152" t="s">
        <v>2672</v>
      </c>
      <c r="AZ152" t="s">
        <v>2654</v>
      </c>
      <c r="BC152" t="s">
        <v>3130</v>
      </c>
      <c r="BD152" t="s">
        <v>3893</v>
      </c>
      <c r="BI152" t="s">
        <v>2898</v>
      </c>
      <c r="BJ152" t="s">
        <v>3892</v>
      </c>
      <c r="CC152" t="s">
        <v>1052</v>
      </c>
      <c r="CD152" t="s">
        <v>225</v>
      </c>
    </row>
    <row r="153" spans="3:82" x14ac:dyDescent="0.2">
      <c r="C153" t="s">
        <v>929</v>
      </c>
      <c r="D153" t="s">
        <v>842</v>
      </c>
      <c r="I153" t="s">
        <v>411</v>
      </c>
      <c r="J153" t="s">
        <v>3894</v>
      </c>
      <c r="M153" t="s">
        <v>495</v>
      </c>
      <c r="N153" t="s">
        <v>594</v>
      </c>
      <c r="Q153" t="s">
        <v>1397</v>
      </c>
      <c r="R153" t="s">
        <v>1302</v>
      </c>
      <c r="W153" t="s">
        <v>1826</v>
      </c>
      <c r="X153" t="s">
        <v>1836</v>
      </c>
      <c r="AG153" t="s">
        <v>2027</v>
      </c>
      <c r="AH153" t="s">
        <v>2011</v>
      </c>
      <c r="AS153" t="s">
        <v>2371</v>
      </c>
      <c r="AT153" t="s">
        <v>3889</v>
      </c>
      <c r="AY153" t="s">
        <v>2674</v>
      </c>
      <c r="AZ153" t="s">
        <v>2654</v>
      </c>
      <c r="BC153" t="s">
        <v>3139</v>
      </c>
      <c r="BD153" t="s">
        <v>3893</v>
      </c>
      <c r="BI153" t="s">
        <v>1452</v>
      </c>
      <c r="BJ153" t="s">
        <v>3892</v>
      </c>
      <c r="CC153" t="s">
        <v>1053</v>
      </c>
      <c r="CD153" t="s">
        <v>225</v>
      </c>
    </row>
    <row r="154" spans="3:82" x14ac:dyDescent="0.2">
      <c r="C154" t="s">
        <v>935</v>
      </c>
      <c r="D154" t="s">
        <v>842</v>
      </c>
      <c r="I154" t="s">
        <v>418</v>
      </c>
      <c r="J154" t="s">
        <v>3894</v>
      </c>
      <c r="M154" t="s">
        <v>500</v>
      </c>
      <c r="N154" t="s">
        <v>594</v>
      </c>
      <c r="Q154" t="s">
        <v>1398</v>
      </c>
      <c r="R154" t="s">
        <v>1302</v>
      </c>
      <c r="W154" t="s">
        <v>1828</v>
      </c>
      <c r="X154" t="s">
        <v>1836</v>
      </c>
      <c r="AG154" t="s">
        <v>2028</v>
      </c>
      <c r="AH154" t="s">
        <v>2011</v>
      </c>
      <c r="AS154" s="30" t="s">
        <v>2372</v>
      </c>
      <c r="AT154" t="s">
        <v>3889</v>
      </c>
      <c r="AY154" t="s">
        <v>2675</v>
      </c>
      <c r="AZ154" t="s">
        <v>2654</v>
      </c>
      <c r="BC154" s="30" t="s">
        <v>1972</v>
      </c>
      <c r="BD154" t="s">
        <v>3893</v>
      </c>
      <c r="BI154" t="s">
        <v>2918</v>
      </c>
      <c r="BJ154" t="s">
        <v>3892</v>
      </c>
      <c r="CC154" t="s">
        <v>1054</v>
      </c>
      <c r="CD154" t="s">
        <v>225</v>
      </c>
    </row>
    <row r="155" spans="3:82" x14ac:dyDescent="0.2">
      <c r="C155" t="s">
        <v>941</v>
      </c>
      <c r="D155" t="s">
        <v>842</v>
      </c>
      <c r="I155" t="s">
        <v>434</v>
      </c>
      <c r="J155" t="s">
        <v>3894</v>
      </c>
      <c r="M155" t="s">
        <v>501</v>
      </c>
      <c r="N155" t="s">
        <v>594</v>
      </c>
      <c r="Q155" t="s">
        <v>1399</v>
      </c>
      <c r="R155" t="s">
        <v>1302</v>
      </c>
      <c r="W155" t="s">
        <v>1834</v>
      </c>
      <c r="X155" t="s">
        <v>1836</v>
      </c>
      <c r="AG155" t="s">
        <v>2035</v>
      </c>
      <c r="AH155" t="s">
        <v>2011</v>
      </c>
      <c r="AS155" t="s">
        <v>2374</v>
      </c>
      <c r="AT155" t="s">
        <v>3889</v>
      </c>
      <c r="AY155" t="s">
        <v>2677</v>
      </c>
      <c r="AZ155" t="s">
        <v>2654</v>
      </c>
      <c r="BC155" t="s">
        <v>2391</v>
      </c>
      <c r="BD155" t="s">
        <v>3118</v>
      </c>
      <c r="BI155" t="s">
        <v>2921</v>
      </c>
      <c r="BJ155" t="s">
        <v>3892</v>
      </c>
      <c r="CC155" t="s">
        <v>1055</v>
      </c>
      <c r="CD155" t="s">
        <v>225</v>
      </c>
    </row>
    <row r="156" spans="3:82" x14ac:dyDescent="0.2">
      <c r="C156" t="s">
        <v>945</v>
      </c>
      <c r="D156" t="s">
        <v>842</v>
      </c>
      <c r="I156" s="30" t="s">
        <v>444</v>
      </c>
      <c r="J156" t="s">
        <v>3894</v>
      </c>
      <c r="M156" t="s">
        <v>503</v>
      </c>
      <c r="N156" t="s">
        <v>594</v>
      </c>
      <c r="Q156" t="s">
        <v>1400</v>
      </c>
      <c r="R156" t="s">
        <v>1302</v>
      </c>
      <c r="W156" t="s">
        <v>3895</v>
      </c>
      <c r="X156" t="s">
        <v>1836</v>
      </c>
      <c r="AG156" t="s">
        <v>2039</v>
      </c>
      <c r="AH156" t="s">
        <v>2011</v>
      </c>
      <c r="AY156" t="s">
        <v>2679</v>
      </c>
      <c r="AZ156" t="s">
        <v>2654</v>
      </c>
      <c r="BC156" t="s">
        <v>3071</v>
      </c>
      <c r="BD156" t="s">
        <v>3118</v>
      </c>
      <c r="BI156" t="s">
        <v>2925</v>
      </c>
      <c r="BJ156" t="s">
        <v>3892</v>
      </c>
      <c r="CC156" t="s">
        <v>1056</v>
      </c>
      <c r="CD156" t="s">
        <v>225</v>
      </c>
    </row>
    <row r="157" spans="3:82" x14ac:dyDescent="0.2">
      <c r="C157" t="s">
        <v>958</v>
      </c>
      <c r="D157" t="s">
        <v>842</v>
      </c>
      <c r="M157" t="s">
        <v>522</v>
      </c>
      <c r="N157" t="s">
        <v>594</v>
      </c>
      <c r="Q157" t="s">
        <v>1322</v>
      </c>
      <c r="R157" t="s">
        <v>1302</v>
      </c>
      <c r="W157" t="s">
        <v>306</v>
      </c>
      <c r="X157" t="s">
        <v>1836</v>
      </c>
      <c r="AG157" t="s">
        <v>2040</v>
      </c>
      <c r="AH157" t="s">
        <v>2011</v>
      </c>
      <c r="AY157" t="s">
        <v>2680</v>
      </c>
      <c r="AZ157" t="s">
        <v>2654</v>
      </c>
      <c r="BC157" t="s">
        <v>3076</v>
      </c>
      <c r="BD157" t="s">
        <v>3118</v>
      </c>
      <c r="BI157" t="s">
        <v>2927</v>
      </c>
      <c r="BJ157" t="s">
        <v>3892</v>
      </c>
      <c r="CC157" t="s">
        <v>1057</v>
      </c>
      <c r="CD157" t="s">
        <v>225</v>
      </c>
    </row>
    <row r="158" spans="3:82" x14ac:dyDescent="0.2">
      <c r="C158" t="s">
        <v>969</v>
      </c>
      <c r="D158" t="s">
        <v>842</v>
      </c>
      <c r="F158" s="33"/>
      <c r="G158" s="33"/>
      <c r="H158" s="33" t="s">
        <v>3585</v>
      </c>
      <c r="I158" s="33"/>
      <c r="M158" t="s">
        <v>549</v>
      </c>
      <c r="N158" t="s">
        <v>594</v>
      </c>
      <c r="Q158" t="s">
        <v>1401</v>
      </c>
      <c r="R158" t="s">
        <v>1302</v>
      </c>
      <c r="W158" t="s">
        <v>3896</v>
      </c>
      <c r="X158" t="s">
        <v>1836</v>
      </c>
      <c r="AG158" t="s">
        <v>2042</v>
      </c>
      <c r="AH158" t="s">
        <v>2011</v>
      </c>
      <c r="AY158" t="s">
        <v>2428</v>
      </c>
      <c r="AZ158" t="s">
        <v>2654</v>
      </c>
      <c r="BC158" t="s">
        <v>3079</v>
      </c>
      <c r="BD158" t="s">
        <v>3118</v>
      </c>
      <c r="BI158" s="30" t="s">
        <v>2931</v>
      </c>
      <c r="BJ158" t="s">
        <v>3892</v>
      </c>
      <c r="CC158" t="s">
        <v>1066</v>
      </c>
      <c r="CD158" t="s">
        <v>225</v>
      </c>
    </row>
    <row r="159" spans="3:82" x14ac:dyDescent="0.2">
      <c r="C159" t="s">
        <v>970</v>
      </c>
      <c r="D159" t="s">
        <v>842</v>
      </c>
      <c r="G159" t="s">
        <v>1484</v>
      </c>
      <c r="H159" t="s">
        <v>1485</v>
      </c>
      <c r="M159" t="s">
        <v>569</v>
      </c>
      <c r="N159" t="s">
        <v>594</v>
      </c>
      <c r="Q159" t="s">
        <v>1402</v>
      </c>
      <c r="R159" t="s">
        <v>1302</v>
      </c>
      <c r="W159" t="s">
        <v>1838</v>
      </c>
      <c r="X159" t="s">
        <v>1836</v>
      </c>
      <c r="AG159" t="s">
        <v>2043</v>
      </c>
      <c r="AH159" t="s">
        <v>2011</v>
      </c>
      <c r="AY159" t="s">
        <v>3897</v>
      </c>
      <c r="AZ159" t="s">
        <v>2654</v>
      </c>
      <c r="BC159" t="s">
        <v>3080</v>
      </c>
      <c r="BD159" t="s">
        <v>3118</v>
      </c>
      <c r="BI159" t="s">
        <v>2801</v>
      </c>
      <c r="BJ159" t="s">
        <v>3898</v>
      </c>
      <c r="CC159" t="s">
        <v>1067</v>
      </c>
      <c r="CD159" t="s">
        <v>225</v>
      </c>
    </row>
    <row r="160" spans="3:82" x14ac:dyDescent="0.2">
      <c r="C160" t="s">
        <v>971</v>
      </c>
      <c r="D160" t="s">
        <v>842</v>
      </c>
      <c r="G160" t="s">
        <v>845</v>
      </c>
      <c r="H160" t="s">
        <v>1485</v>
      </c>
      <c r="M160" t="s">
        <v>570</v>
      </c>
      <c r="N160" t="s">
        <v>594</v>
      </c>
      <c r="Q160" t="s">
        <v>698</v>
      </c>
      <c r="R160" t="s">
        <v>1302</v>
      </c>
      <c r="W160" t="s">
        <v>1839</v>
      </c>
      <c r="X160" t="s">
        <v>1836</v>
      </c>
      <c r="AG160" t="s">
        <v>2044</v>
      </c>
      <c r="AH160" t="s">
        <v>2011</v>
      </c>
      <c r="AY160" t="s">
        <v>3899</v>
      </c>
      <c r="AZ160" t="s">
        <v>2654</v>
      </c>
      <c r="BC160" t="s">
        <v>3083</v>
      </c>
      <c r="BD160" t="s">
        <v>3118</v>
      </c>
      <c r="BI160" t="s">
        <v>2809</v>
      </c>
      <c r="BJ160" t="s">
        <v>3898</v>
      </c>
      <c r="CC160" t="s">
        <v>1068</v>
      </c>
      <c r="CD160" t="s">
        <v>225</v>
      </c>
    </row>
    <row r="161" spans="3:82" x14ac:dyDescent="0.2">
      <c r="C161" t="s">
        <v>974</v>
      </c>
      <c r="D161" t="s">
        <v>842</v>
      </c>
      <c r="G161" t="s">
        <v>1485</v>
      </c>
      <c r="H161" t="s">
        <v>1485</v>
      </c>
      <c r="M161" t="s">
        <v>571</v>
      </c>
      <c r="N161" t="s">
        <v>594</v>
      </c>
      <c r="Q161" t="s">
        <v>1403</v>
      </c>
      <c r="R161" t="s">
        <v>1302</v>
      </c>
      <c r="W161" t="s">
        <v>1840</v>
      </c>
      <c r="X161" t="s">
        <v>1836</v>
      </c>
      <c r="AG161" t="s">
        <v>2052</v>
      </c>
      <c r="AH161" t="s">
        <v>2011</v>
      </c>
      <c r="AY161" t="s">
        <v>3900</v>
      </c>
      <c r="AZ161" t="s">
        <v>2654</v>
      </c>
      <c r="BC161" t="s">
        <v>3084</v>
      </c>
      <c r="BD161" t="s">
        <v>3118</v>
      </c>
      <c r="BI161" t="s">
        <v>2822</v>
      </c>
      <c r="BJ161" t="s">
        <v>3898</v>
      </c>
      <c r="CC161" t="s">
        <v>1069</v>
      </c>
      <c r="CD161" t="s">
        <v>225</v>
      </c>
    </row>
    <row r="162" spans="3:82" x14ac:dyDescent="0.2">
      <c r="C162" s="30" t="s">
        <v>976</v>
      </c>
      <c r="D162" t="s">
        <v>842</v>
      </c>
      <c r="G162" t="s">
        <v>1486</v>
      </c>
      <c r="H162" t="s">
        <v>1485</v>
      </c>
      <c r="M162" t="s">
        <v>581</v>
      </c>
      <c r="N162" t="s">
        <v>594</v>
      </c>
      <c r="Q162" t="s">
        <v>1404</v>
      </c>
      <c r="R162" t="s">
        <v>1302</v>
      </c>
      <c r="W162" t="s">
        <v>551</v>
      </c>
      <c r="X162" t="s">
        <v>1836</v>
      </c>
      <c r="AG162" t="s">
        <v>2057</v>
      </c>
      <c r="AH162" t="s">
        <v>2011</v>
      </c>
      <c r="AY162" t="s">
        <v>2694</v>
      </c>
      <c r="AZ162" t="s">
        <v>2654</v>
      </c>
      <c r="BC162" t="s">
        <v>3086</v>
      </c>
      <c r="BD162" t="s">
        <v>3118</v>
      </c>
      <c r="BI162" t="s">
        <v>878</v>
      </c>
      <c r="BJ162" t="s">
        <v>3898</v>
      </c>
      <c r="CC162" t="s">
        <v>1070</v>
      </c>
      <c r="CD162" t="s">
        <v>225</v>
      </c>
    </row>
    <row r="163" spans="3:82" x14ac:dyDescent="0.2">
      <c r="C163" t="s">
        <v>846</v>
      </c>
      <c r="D163" t="s">
        <v>3901</v>
      </c>
      <c r="G163" t="s">
        <v>1487</v>
      </c>
      <c r="H163" t="s">
        <v>1485</v>
      </c>
      <c r="M163" t="s">
        <v>590</v>
      </c>
      <c r="N163" t="s">
        <v>594</v>
      </c>
      <c r="Q163" t="s">
        <v>1405</v>
      </c>
      <c r="R163" t="s">
        <v>1302</v>
      </c>
      <c r="W163" t="s">
        <v>1841</v>
      </c>
      <c r="X163" t="s">
        <v>1836</v>
      </c>
      <c r="AG163" t="s">
        <v>1449</v>
      </c>
      <c r="AH163" t="s">
        <v>2011</v>
      </c>
      <c r="AY163" t="s">
        <v>2695</v>
      </c>
      <c r="AZ163" t="s">
        <v>2654</v>
      </c>
      <c r="BC163" t="s">
        <v>3087</v>
      </c>
      <c r="BD163" t="s">
        <v>3118</v>
      </c>
      <c r="BI163" t="s">
        <v>2856</v>
      </c>
      <c r="BJ163" t="s">
        <v>3898</v>
      </c>
      <c r="CC163" t="s">
        <v>1071</v>
      </c>
      <c r="CD163" t="s">
        <v>225</v>
      </c>
    </row>
    <row r="164" spans="3:82" x14ac:dyDescent="0.2">
      <c r="C164" t="s">
        <v>847</v>
      </c>
      <c r="D164" t="s">
        <v>3901</v>
      </c>
      <c r="G164" t="s">
        <v>1495</v>
      </c>
      <c r="H164" t="s">
        <v>1485</v>
      </c>
      <c r="M164" t="s">
        <v>592</v>
      </c>
      <c r="N164" t="s">
        <v>594</v>
      </c>
      <c r="Q164" t="s">
        <v>1406</v>
      </c>
      <c r="R164" t="s">
        <v>1302</v>
      </c>
      <c r="W164" t="s">
        <v>1842</v>
      </c>
      <c r="X164" t="s">
        <v>1836</v>
      </c>
      <c r="AG164" t="s">
        <v>2061</v>
      </c>
      <c r="AH164" t="s">
        <v>2011</v>
      </c>
      <c r="AY164" t="s">
        <v>2696</v>
      </c>
      <c r="AZ164" t="s">
        <v>2654</v>
      </c>
      <c r="BC164" t="s">
        <v>583</v>
      </c>
      <c r="BD164" t="s">
        <v>3118</v>
      </c>
      <c r="BI164" t="s">
        <v>2860</v>
      </c>
      <c r="BJ164" t="s">
        <v>3898</v>
      </c>
      <c r="CB164" t="s">
        <v>3902</v>
      </c>
    </row>
    <row r="165" spans="3:82" x14ac:dyDescent="0.2">
      <c r="C165" t="s">
        <v>848</v>
      </c>
      <c r="D165" t="s">
        <v>3901</v>
      </c>
      <c r="G165" t="s">
        <v>1367</v>
      </c>
      <c r="H165" t="s">
        <v>1485</v>
      </c>
      <c r="M165" t="s">
        <v>597</v>
      </c>
      <c r="N165" t="s">
        <v>594</v>
      </c>
      <c r="Q165" t="s">
        <v>1353</v>
      </c>
      <c r="R165" t="s">
        <v>1302</v>
      </c>
      <c r="W165" t="s">
        <v>1844</v>
      </c>
      <c r="X165" t="s">
        <v>1836</v>
      </c>
      <c r="AG165" t="s">
        <v>2067</v>
      </c>
      <c r="AH165" t="s">
        <v>2011</v>
      </c>
      <c r="AY165" t="s">
        <v>1968</v>
      </c>
      <c r="AZ165" t="s">
        <v>2654</v>
      </c>
      <c r="BC165" t="s">
        <v>3088</v>
      </c>
      <c r="BD165" t="s">
        <v>3118</v>
      </c>
      <c r="BI165" t="s">
        <v>2865</v>
      </c>
      <c r="BJ165" t="s">
        <v>3898</v>
      </c>
      <c r="CC165" t="s">
        <v>1208</v>
      </c>
      <c r="CD165" t="s">
        <v>3547</v>
      </c>
    </row>
    <row r="166" spans="3:82" x14ac:dyDescent="0.2">
      <c r="C166" t="s">
        <v>849</v>
      </c>
      <c r="D166" t="s">
        <v>3901</v>
      </c>
      <c r="G166" t="s">
        <v>1512</v>
      </c>
      <c r="H166" t="s">
        <v>1485</v>
      </c>
      <c r="M166" t="s">
        <v>602</v>
      </c>
      <c r="N166" t="s">
        <v>594</v>
      </c>
      <c r="Q166" t="s">
        <v>1407</v>
      </c>
      <c r="R166" t="s">
        <v>1302</v>
      </c>
      <c r="W166" t="s">
        <v>105</v>
      </c>
      <c r="X166" t="s">
        <v>1836</v>
      </c>
      <c r="AG166" t="s">
        <v>2069</v>
      </c>
      <c r="AH166" t="s">
        <v>2011</v>
      </c>
      <c r="AY166" t="s">
        <v>779</v>
      </c>
      <c r="AZ166" t="s">
        <v>2654</v>
      </c>
      <c r="BC166" t="s">
        <v>3089</v>
      </c>
      <c r="BD166" t="s">
        <v>3118</v>
      </c>
      <c r="BI166" t="s">
        <v>2870</v>
      </c>
      <c r="BJ166" t="s">
        <v>3898</v>
      </c>
      <c r="CC166" t="s">
        <v>1220</v>
      </c>
      <c r="CD166" t="s">
        <v>3547</v>
      </c>
    </row>
    <row r="167" spans="3:82" x14ac:dyDescent="0.2">
      <c r="C167" t="s">
        <v>851</v>
      </c>
      <c r="D167" t="s">
        <v>3901</v>
      </c>
      <c r="G167" t="s">
        <v>1519</v>
      </c>
      <c r="H167" t="s">
        <v>1485</v>
      </c>
      <c r="M167" t="s">
        <v>611</v>
      </c>
      <c r="N167" t="s">
        <v>594</v>
      </c>
      <c r="Q167" t="s">
        <v>727</v>
      </c>
      <c r="R167" t="s">
        <v>1302</v>
      </c>
      <c r="W167" t="s">
        <v>1847</v>
      </c>
      <c r="X167" t="s">
        <v>1836</v>
      </c>
      <c r="AG167" t="s">
        <v>2070</v>
      </c>
      <c r="AH167" t="s">
        <v>2011</v>
      </c>
      <c r="AY167" t="s">
        <v>2700</v>
      </c>
      <c r="AZ167" t="s">
        <v>2654</v>
      </c>
      <c r="BC167" t="s">
        <v>3090</v>
      </c>
      <c r="BD167" t="s">
        <v>3118</v>
      </c>
      <c r="BI167" t="s">
        <v>666</v>
      </c>
      <c r="BJ167" t="s">
        <v>3898</v>
      </c>
      <c r="CC167" t="s">
        <v>1221</v>
      </c>
      <c r="CD167" t="s">
        <v>3547</v>
      </c>
    </row>
    <row r="168" spans="3:82" x14ac:dyDescent="0.2">
      <c r="C168" t="s">
        <v>853</v>
      </c>
      <c r="D168" t="s">
        <v>3901</v>
      </c>
      <c r="G168" t="s">
        <v>1523</v>
      </c>
      <c r="H168" t="s">
        <v>1485</v>
      </c>
      <c r="M168" t="s">
        <v>646</v>
      </c>
      <c r="N168" t="s">
        <v>594</v>
      </c>
      <c r="Q168" t="s">
        <v>3903</v>
      </c>
      <c r="R168" t="s">
        <v>1302</v>
      </c>
      <c r="W168" t="s">
        <v>1848</v>
      </c>
      <c r="X168" t="s">
        <v>1836</v>
      </c>
      <c r="AG168" t="s">
        <v>2071</v>
      </c>
      <c r="AH168" t="s">
        <v>2011</v>
      </c>
      <c r="AY168" t="s">
        <v>2701</v>
      </c>
      <c r="AZ168" t="s">
        <v>2654</v>
      </c>
      <c r="BC168" t="s">
        <v>3091</v>
      </c>
      <c r="BD168" t="s">
        <v>3118</v>
      </c>
      <c r="BI168" t="s">
        <v>2421</v>
      </c>
      <c r="BJ168" t="s">
        <v>3898</v>
      </c>
      <c r="CC168" t="s">
        <v>1222</v>
      </c>
      <c r="CD168" t="s">
        <v>3547</v>
      </c>
    </row>
    <row r="169" spans="3:82" x14ac:dyDescent="0.2">
      <c r="C169" t="s">
        <v>854</v>
      </c>
      <c r="D169" t="s">
        <v>3901</v>
      </c>
      <c r="G169" t="s">
        <v>1524</v>
      </c>
      <c r="H169" t="s">
        <v>1485</v>
      </c>
      <c r="M169" t="s">
        <v>655</v>
      </c>
      <c r="N169" t="s">
        <v>594</v>
      </c>
      <c r="Q169" t="s">
        <v>1408</v>
      </c>
      <c r="R169" t="s">
        <v>1302</v>
      </c>
      <c r="W169" t="s">
        <v>1849</v>
      </c>
      <c r="X169" t="s">
        <v>1836</v>
      </c>
      <c r="AG169" t="s">
        <v>2073</v>
      </c>
      <c r="AH169" t="s">
        <v>2011</v>
      </c>
      <c r="AY169" t="s">
        <v>2703</v>
      </c>
      <c r="AZ169" t="s">
        <v>2654</v>
      </c>
      <c r="BC169" t="s">
        <v>3095</v>
      </c>
      <c r="BD169" t="s">
        <v>3118</v>
      </c>
      <c r="BI169" t="s">
        <v>387</v>
      </c>
      <c r="BJ169" t="s">
        <v>3898</v>
      </c>
      <c r="CC169" t="s">
        <v>1226</v>
      </c>
      <c r="CD169" t="s">
        <v>3547</v>
      </c>
    </row>
    <row r="170" spans="3:82" x14ac:dyDescent="0.2">
      <c r="C170" t="s">
        <v>855</v>
      </c>
      <c r="D170" t="s">
        <v>3901</v>
      </c>
      <c r="G170" t="s">
        <v>1528</v>
      </c>
      <c r="H170" t="s">
        <v>1485</v>
      </c>
      <c r="M170" t="s">
        <v>594</v>
      </c>
      <c r="N170" t="s">
        <v>594</v>
      </c>
      <c r="Q170" t="s">
        <v>1409</v>
      </c>
      <c r="R170" t="s">
        <v>1302</v>
      </c>
      <c r="W170" t="s">
        <v>1852</v>
      </c>
      <c r="X170" t="s">
        <v>1836</v>
      </c>
      <c r="AG170" t="s">
        <v>2074</v>
      </c>
      <c r="AH170" t="s">
        <v>2011</v>
      </c>
      <c r="AY170" t="s">
        <v>2704</v>
      </c>
      <c r="AZ170" t="s">
        <v>2654</v>
      </c>
      <c r="BC170" t="s">
        <v>3096</v>
      </c>
      <c r="BD170" t="s">
        <v>3118</v>
      </c>
      <c r="BI170" t="s">
        <v>2894</v>
      </c>
      <c r="BJ170" t="s">
        <v>3898</v>
      </c>
      <c r="CC170" t="s">
        <v>1245</v>
      </c>
      <c r="CD170" t="s">
        <v>3547</v>
      </c>
    </row>
    <row r="171" spans="3:82" x14ac:dyDescent="0.2">
      <c r="C171" t="s">
        <v>857</v>
      </c>
      <c r="D171" t="s">
        <v>3901</v>
      </c>
      <c r="G171" t="s">
        <v>1529</v>
      </c>
      <c r="H171" t="s">
        <v>1485</v>
      </c>
      <c r="M171" t="s">
        <v>669</v>
      </c>
      <c r="N171" t="s">
        <v>594</v>
      </c>
      <c r="Q171" t="s">
        <v>3904</v>
      </c>
      <c r="R171" t="s">
        <v>1302</v>
      </c>
      <c r="W171" t="s">
        <v>1853</v>
      </c>
      <c r="X171" t="s">
        <v>1836</v>
      </c>
      <c r="AG171" t="s">
        <v>2078</v>
      </c>
      <c r="AH171" t="s">
        <v>2011</v>
      </c>
      <c r="AY171" t="s">
        <v>2705</v>
      </c>
      <c r="AZ171" t="s">
        <v>2654</v>
      </c>
      <c r="BC171" t="s">
        <v>3097</v>
      </c>
      <c r="BD171" t="s">
        <v>3118</v>
      </c>
      <c r="BI171" t="s">
        <v>2895</v>
      </c>
      <c r="BJ171" t="s">
        <v>3898</v>
      </c>
      <c r="CC171" t="s">
        <v>1246</v>
      </c>
      <c r="CD171" t="s">
        <v>3547</v>
      </c>
    </row>
    <row r="172" spans="3:82" x14ac:dyDescent="0.2">
      <c r="C172" t="s">
        <v>858</v>
      </c>
      <c r="D172" t="s">
        <v>3901</v>
      </c>
      <c r="G172" t="s">
        <v>1530</v>
      </c>
      <c r="H172" t="s">
        <v>1485</v>
      </c>
      <c r="M172" t="s">
        <v>673</v>
      </c>
      <c r="N172" t="s">
        <v>594</v>
      </c>
      <c r="Q172" t="s">
        <v>1412</v>
      </c>
      <c r="R172" t="s">
        <v>1302</v>
      </c>
      <c r="W172" t="s">
        <v>1658</v>
      </c>
      <c r="X172" t="s">
        <v>1836</v>
      </c>
      <c r="AG172" t="s">
        <v>2081</v>
      </c>
      <c r="AH172" t="s">
        <v>2011</v>
      </c>
      <c r="AY172" t="s">
        <v>2706</v>
      </c>
      <c r="AZ172" t="s">
        <v>2654</v>
      </c>
      <c r="BC172" t="s">
        <v>3098</v>
      </c>
      <c r="BD172" t="s">
        <v>3118</v>
      </c>
      <c r="BI172" t="s">
        <v>2904</v>
      </c>
      <c r="BJ172" t="s">
        <v>3898</v>
      </c>
      <c r="CC172" t="s">
        <v>1247</v>
      </c>
      <c r="CD172" t="s">
        <v>3547</v>
      </c>
    </row>
    <row r="173" spans="3:82" x14ac:dyDescent="0.2">
      <c r="C173" t="s">
        <v>867</v>
      </c>
      <c r="D173" t="s">
        <v>3901</v>
      </c>
      <c r="G173" t="s">
        <v>1540</v>
      </c>
      <c r="H173" t="s">
        <v>1485</v>
      </c>
      <c r="M173" t="s">
        <v>680</v>
      </c>
      <c r="N173" t="s">
        <v>594</v>
      </c>
      <c r="Q173" t="s">
        <v>1413</v>
      </c>
      <c r="R173" t="s">
        <v>1302</v>
      </c>
      <c r="W173" t="s">
        <v>1739</v>
      </c>
      <c r="X173" t="s">
        <v>1836</v>
      </c>
      <c r="AG173" t="s">
        <v>2085</v>
      </c>
      <c r="AH173" t="s">
        <v>2011</v>
      </c>
      <c r="AY173" s="30" t="s">
        <v>2707</v>
      </c>
      <c r="AZ173" t="s">
        <v>2654</v>
      </c>
      <c r="BC173" t="s">
        <v>3099</v>
      </c>
      <c r="BD173" t="s">
        <v>3118</v>
      </c>
      <c r="BI173" t="s">
        <v>2905</v>
      </c>
      <c r="BJ173" t="s">
        <v>3898</v>
      </c>
      <c r="CC173" t="s">
        <v>1248</v>
      </c>
      <c r="CD173" t="s">
        <v>3547</v>
      </c>
    </row>
    <row r="174" spans="3:82" x14ac:dyDescent="0.2">
      <c r="C174" t="s">
        <v>886</v>
      </c>
      <c r="D174" t="s">
        <v>3901</v>
      </c>
      <c r="G174" t="s">
        <v>1549</v>
      </c>
      <c r="H174" t="s">
        <v>1485</v>
      </c>
      <c r="M174" t="s">
        <v>698</v>
      </c>
      <c r="N174" t="s">
        <v>594</v>
      </c>
      <c r="Q174" t="s">
        <v>1414</v>
      </c>
      <c r="R174" t="s">
        <v>1302</v>
      </c>
      <c r="W174" t="s">
        <v>1855</v>
      </c>
      <c r="X174" t="s">
        <v>1836</v>
      </c>
      <c r="AG174" s="30" t="s">
        <v>2089</v>
      </c>
      <c r="AH174" t="s">
        <v>2011</v>
      </c>
      <c r="AY174" t="s">
        <v>2615</v>
      </c>
      <c r="AZ174" t="s">
        <v>2678</v>
      </c>
      <c r="BC174" t="s">
        <v>3100</v>
      </c>
      <c r="BD174" t="s">
        <v>3118</v>
      </c>
      <c r="BI174" t="s">
        <v>2915</v>
      </c>
      <c r="BJ174" t="s">
        <v>3898</v>
      </c>
      <c r="CC174" s="30" t="s">
        <v>1249</v>
      </c>
      <c r="CD174" t="s">
        <v>3547</v>
      </c>
    </row>
    <row r="175" spans="3:82" x14ac:dyDescent="0.2">
      <c r="C175" t="s">
        <v>887</v>
      </c>
      <c r="D175" t="s">
        <v>3901</v>
      </c>
      <c r="G175" t="s">
        <v>1550</v>
      </c>
      <c r="H175" t="s">
        <v>1485</v>
      </c>
      <c r="M175" t="s">
        <v>712</v>
      </c>
      <c r="N175" t="s">
        <v>594</v>
      </c>
      <c r="Q175" t="s">
        <v>3905</v>
      </c>
      <c r="R175" t="s">
        <v>1302</v>
      </c>
      <c r="W175" t="s">
        <v>1858</v>
      </c>
      <c r="X175" t="s">
        <v>1836</v>
      </c>
      <c r="AY175" t="s">
        <v>2616</v>
      </c>
      <c r="AZ175" t="s">
        <v>2678</v>
      </c>
      <c r="BC175" t="s">
        <v>3103</v>
      </c>
      <c r="BD175" t="s">
        <v>3118</v>
      </c>
      <c r="BI175" t="s">
        <v>2929</v>
      </c>
      <c r="BJ175" t="s">
        <v>3898</v>
      </c>
      <c r="CC175" t="s">
        <v>1210</v>
      </c>
      <c r="CD175" t="s">
        <v>3545</v>
      </c>
    </row>
    <row r="176" spans="3:82" x14ac:dyDescent="0.2">
      <c r="C176" t="s">
        <v>891</v>
      </c>
      <c r="D176" t="s">
        <v>3901</v>
      </c>
      <c r="G176" t="s">
        <v>666</v>
      </c>
      <c r="H176" t="s">
        <v>1485</v>
      </c>
      <c r="M176" t="s">
        <v>715</v>
      </c>
      <c r="N176" t="s">
        <v>594</v>
      </c>
      <c r="Q176" t="s">
        <v>1415</v>
      </c>
      <c r="R176" t="s">
        <v>1302</v>
      </c>
      <c r="W176" t="s">
        <v>1861</v>
      </c>
      <c r="X176" t="s">
        <v>1836</v>
      </c>
      <c r="AY176" t="s">
        <v>2391</v>
      </c>
      <c r="AZ176" t="s">
        <v>2678</v>
      </c>
      <c r="BC176" t="s">
        <v>3105</v>
      </c>
      <c r="BD176" t="s">
        <v>3118</v>
      </c>
      <c r="BI176" t="s">
        <v>2930</v>
      </c>
      <c r="BJ176" t="s">
        <v>3898</v>
      </c>
      <c r="CC176" t="s">
        <v>1211</v>
      </c>
      <c r="CD176" t="s">
        <v>3545</v>
      </c>
    </row>
    <row r="177" spans="3:82" x14ac:dyDescent="0.2">
      <c r="C177" t="s">
        <v>894</v>
      </c>
      <c r="D177" t="s">
        <v>3901</v>
      </c>
      <c r="G177" t="s">
        <v>1566</v>
      </c>
      <c r="H177" t="s">
        <v>1485</v>
      </c>
      <c r="M177" t="s">
        <v>723</v>
      </c>
      <c r="N177" t="s">
        <v>594</v>
      </c>
      <c r="Q177" t="s">
        <v>1416</v>
      </c>
      <c r="R177" t="s">
        <v>1302</v>
      </c>
      <c r="W177" t="s">
        <v>1862</v>
      </c>
      <c r="X177" t="s">
        <v>1836</v>
      </c>
      <c r="AY177" t="s">
        <v>1992</v>
      </c>
      <c r="AZ177" t="s">
        <v>2678</v>
      </c>
      <c r="BC177" t="s">
        <v>3107</v>
      </c>
      <c r="BD177" t="s">
        <v>3118</v>
      </c>
      <c r="BI177" t="s">
        <v>3906</v>
      </c>
      <c r="BJ177" t="s">
        <v>3898</v>
      </c>
      <c r="CC177" t="s">
        <v>1212</v>
      </c>
      <c r="CD177" t="s">
        <v>3545</v>
      </c>
    </row>
    <row r="178" spans="3:82" x14ac:dyDescent="0.2">
      <c r="C178" t="s">
        <v>895</v>
      </c>
      <c r="D178" t="s">
        <v>3901</v>
      </c>
      <c r="G178" t="s">
        <v>1568</v>
      </c>
      <c r="H178" t="s">
        <v>1485</v>
      </c>
      <c r="M178" t="s">
        <v>747</v>
      </c>
      <c r="N178" t="s">
        <v>594</v>
      </c>
      <c r="Q178" t="s">
        <v>1417</v>
      </c>
      <c r="R178" t="s">
        <v>1302</v>
      </c>
      <c r="W178" t="s">
        <v>1864</v>
      </c>
      <c r="X178" t="s">
        <v>1836</v>
      </c>
      <c r="AY178" t="s">
        <v>2627</v>
      </c>
      <c r="AZ178" t="s">
        <v>2678</v>
      </c>
      <c r="BC178" t="s">
        <v>3109</v>
      </c>
      <c r="BD178" t="s">
        <v>3118</v>
      </c>
      <c r="BI178" s="30" t="s">
        <v>2939</v>
      </c>
      <c r="BJ178" t="s">
        <v>3898</v>
      </c>
      <c r="CC178" t="s">
        <v>1213</v>
      </c>
      <c r="CD178" t="s">
        <v>3545</v>
      </c>
    </row>
    <row r="179" spans="3:82" x14ac:dyDescent="0.2">
      <c r="C179" t="s">
        <v>907</v>
      </c>
      <c r="D179" t="s">
        <v>3901</v>
      </c>
      <c r="G179" t="s">
        <v>1581</v>
      </c>
      <c r="H179" t="s">
        <v>1485</v>
      </c>
      <c r="M179" t="s">
        <v>751</v>
      </c>
      <c r="N179" t="s">
        <v>594</v>
      </c>
      <c r="Q179" t="s">
        <v>1418</v>
      </c>
      <c r="R179" t="s">
        <v>1302</v>
      </c>
      <c r="W179" t="s">
        <v>1865</v>
      </c>
      <c r="X179" t="s">
        <v>1836</v>
      </c>
      <c r="AY179" t="s">
        <v>2635</v>
      </c>
      <c r="AZ179" t="s">
        <v>2678</v>
      </c>
      <c r="BC179" t="s">
        <v>3112</v>
      </c>
      <c r="BD179" t="s">
        <v>3118</v>
      </c>
      <c r="CC179" t="s">
        <v>1215</v>
      </c>
      <c r="CD179" t="s">
        <v>3545</v>
      </c>
    </row>
    <row r="180" spans="3:82" x14ac:dyDescent="0.2">
      <c r="C180" t="s">
        <v>908</v>
      </c>
      <c r="D180" t="s">
        <v>3901</v>
      </c>
      <c r="G180" t="s">
        <v>1583</v>
      </c>
      <c r="H180" t="s">
        <v>1485</v>
      </c>
      <c r="M180" t="s">
        <v>282</v>
      </c>
      <c r="N180" t="s">
        <v>594</v>
      </c>
      <c r="Q180" t="s">
        <v>1419</v>
      </c>
      <c r="R180" t="s">
        <v>1302</v>
      </c>
      <c r="W180" t="s">
        <v>1867</v>
      </c>
      <c r="X180" t="s">
        <v>1836</v>
      </c>
      <c r="AY180" t="s">
        <v>2637</v>
      </c>
      <c r="AZ180" t="s">
        <v>2678</v>
      </c>
      <c r="BC180" t="s">
        <v>3115</v>
      </c>
      <c r="BD180" t="s">
        <v>3118</v>
      </c>
      <c r="CC180" t="s">
        <v>1216</v>
      </c>
      <c r="CD180" t="s">
        <v>3545</v>
      </c>
    </row>
    <row r="181" spans="3:82" x14ac:dyDescent="0.2">
      <c r="C181" t="s">
        <v>916</v>
      </c>
      <c r="D181" t="s">
        <v>3901</v>
      </c>
      <c r="G181" t="s">
        <v>1586</v>
      </c>
      <c r="H181" t="s">
        <v>1485</v>
      </c>
      <c r="M181" t="s">
        <v>418</v>
      </c>
      <c r="N181" t="s">
        <v>594</v>
      </c>
      <c r="Q181" t="s">
        <v>1420</v>
      </c>
      <c r="R181" t="s">
        <v>1302</v>
      </c>
      <c r="W181" t="s">
        <v>1869</v>
      </c>
      <c r="X181" t="s">
        <v>1836</v>
      </c>
      <c r="AY181" t="s">
        <v>2639</v>
      </c>
      <c r="AZ181" t="s">
        <v>2678</v>
      </c>
      <c r="BC181" t="s">
        <v>3116</v>
      </c>
      <c r="BD181" t="s">
        <v>3118</v>
      </c>
      <c r="CC181" t="s">
        <v>1218</v>
      </c>
      <c r="CD181" t="s">
        <v>3545</v>
      </c>
    </row>
    <row r="182" spans="3:82" x14ac:dyDescent="0.2">
      <c r="C182" t="s">
        <v>924</v>
      </c>
      <c r="D182" t="s">
        <v>3901</v>
      </c>
      <c r="G182" t="s">
        <v>1597</v>
      </c>
      <c r="H182" t="s">
        <v>1485</v>
      </c>
      <c r="M182" t="s">
        <v>764</v>
      </c>
      <c r="N182" t="s">
        <v>594</v>
      </c>
      <c r="Q182" t="s">
        <v>1421</v>
      </c>
      <c r="R182" t="s">
        <v>1302</v>
      </c>
      <c r="W182" t="s">
        <v>1870</v>
      </c>
      <c r="X182" t="s">
        <v>1836</v>
      </c>
      <c r="AY182" t="s">
        <v>2640</v>
      </c>
      <c r="AZ182" t="s">
        <v>2678</v>
      </c>
      <c r="BC182" t="s">
        <v>3117</v>
      </c>
      <c r="BD182" t="s">
        <v>3118</v>
      </c>
      <c r="CC182" t="s">
        <v>1219</v>
      </c>
      <c r="CD182" t="s">
        <v>3545</v>
      </c>
    </row>
    <row r="183" spans="3:82" x14ac:dyDescent="0.2">
      <c r="C183" t="s">
        <v>925</v>
      </c>
      <c r="D183" t="s">
        <v>3901</v>
      </c>
      <c r="G183" t="s">
        <v>282</v>
      </c>
      <c r="H183" t="s">
        <v>1485</v>
      </c>
      <c r="M183" t="s">
        <v>772</v>
      </c>
      <c r="N183" t="s">
        <v>594</v>
      </c>
      <c r="Q183" t="s">
        <v>1422</v>
      </c>
      <c r="R183" t="s">
        <v>289</v>
      </c>
      <c r="W183" t="s">
        <v>59</v>
      </c>
      <c r="X183" t="s">
        <v>1836</v>
      </c>
      <c r="AY183" t="s">
        <v>2642</v>
      </c>
      <c r="AZ183" t="s">
        <v>2678</v>
      </c>
      <c r="BC183" t="s">
        <v>703</v>
      </c>
      <c r="BD183" t="s">
        <v>3118</v>
      </c>
      <c r="CC183" t="s">
        <v>1240</v>
      </c>
      <c r="CD183" t="s">
        <v>3545</v>
      </c>
    </row>
    <row r="184" spans="3:82" x14ac:dyDescent="0.2">
      <c r="C184" t="s">
        <v>936</v>
      </c>
      <c r="D184" t="s">
        <v>3901</v>
      </c>
      <c r="G184" s="30" t="s">
        <v>956</v>
      </c>
      <c r="H184" t="s">
        <v>1485</v>
      </c>
      <c r="M184" t="s">
        <v>775</v>
      </c>
      <c r="N184" t="s">
        <v>594</v>
      </c>
      <c r="Q184" t="s">
        <v>1423</v>
      </c>
      <c r="R184" t="s">
        <v>289</v>
      </c>
      <c r="W184" t="s">
        <v>1871</v>
      </c>
      <c r="X184" t="s">
        <v>1836</v>
      </c>
      <c r="AY184" t="s">
        <v>2644</v>
      </c>
      <c r="AZ184" t="s">
        <v>2678</v>
      </c>
      <c r="BC184" t="s">
        <v>3118</v>
      </c>
      <c r="BD184" t="s">
        <v>3118</v>
      </c>
      <c r="CC184" t="s">
        <v>3907</v>
      </c>
      <c r="CD184" t="s">
        <v>3545</v>
      </c>
    </row>
    <row r="185" spans="3:82" x14ac:dyDescent="0.2">
      <c r="C185" t="s">
        <v>942</v>
      </c>
      <c r="D185" t="s">
        <v>3901</v>
      </c>
      <c r="G185" t="s">
        <v>1489</v>
      </c>
      <c r="H185" t="s">
        <v>1499</v>
      </c>
      <c r="M185" t="s">
        <v>777</v>
      </c>
      <c r="N185" t="s">
        <v>594</v>
      </c>
      <c r="Q185" t="s">
        <v>1424</v>
      </c>
      <c r="R185" t="s">
        <v>289</v>
      </c>
      <c r="W185" t="s">
        <v>1872</v>
      </c>
      <c r="X185" t="s">
        <v>1836</v>
      </c>
      <c r="AY185" t="s">
        <v>2645</v>
      </c>
      <c r="AZ185" t="s">
        <v>2678</v>
      </c>
      <c r="BC185" t="s">
        <v>397</v>
      </c>
      <c r="BD185" t="s">
        <v>3118</v>
      </c>
      <c r="CC185" t="s">
        <v>1251</v>
      </c>
      <c r="CD185" t="s">
        <v>3545</v>
      </c>
    </row>
    <row r="186" spans="3:82" x14ac:dyDescent="0.2">
      <c r="C186" t="s">
        <v>943</v>
      </c>
      <c r="D186" t="s">
        <v>3901</v>
      </c>
      <c r="G186" t="s">
        <v>1498</v>
      </c>
      <c r="H186" t="s">
        <v>1499</v>
      </c>
      <c r="M186" t="s">
        <v>781</v>
      </c>
      <c r="N186" t="s">
        <v>594</v>
      </c>
      <c r="Q186" t="s">
        <v>1425</v>
      </c>
      <c r="R186" t="s">
        <v>289</v>
      </c>
      <c r="W186" t="s">
        <v>1874</v>
      </c>
      <c r="X186" t="s">
        <v>1836</v>
      </c>
      <c r="AY186" t="s">
        <v>2648</v>
      </c>
      <c r="AZ186" t="s">
        <v>2678</v>
      </c>
      <c r="BC186" t="s">
        <v>3119</v>
      </c>
      <c r="BD186" t="s">
        <v>3118</v>
      </c>
      <c r="CC186" t="s">
        <v>1217</v>
      </c>
      <c r="CD186" t="s">
        <v>3545</v>
      </c>
    </row>
    <row r="187" spans="3:82" x14ac:dyDescent="0.2">
      <c r="C187" t="s">
        <v>948</v>
      </c>
      <c r="D187" t="s">
        <v>3901</v>
      </c>
      <c r="G187" t="s">
        <v>1514</v>
      </c>
      <c r="H187" t="s">
        <v>1499</v>
      </c>
      <c r="M187" t="s">
        <v>790</v>
      </c>
      <c r="N187" t="s">
        <v>594</v>
      </c>
      <c r="Q187" t="s">
        <v>1426</v>
      </c>
      <c r="R187" t="s">
        <v>289</v>
      </c>
      <c r="W187" t="s">
        <v>1412</v>
      </c>
      <c r="X187" t="s">
        <v>1836</v>
      </c>
      <c r="AY187" t="s">
        <v>2649</v>
      </c>
      <c r="AZ187" t="s">
        <v>2678</v>
      </c>
      <c r="BC187" t="s">
        <v>2683</v>
      </c>
      <c r="BD187" t="s">
        <v>3118</v>
      </c>
      <c r="CC187" t="s">
        <v>1178</v>
      </c>
      <c r="CD187" t="s">
        <v>3546</v>
      </c>
    </row>
    <row r="188" spans="3:82" x14ac:dyDescent="0.2">
      <c r="C188" t="s">
        <v>950</v>
      </c>
      <c r="D188" t="s">
        <v>3901</v>
      </c>
      <c r="G188" t="s">
        <v>1517</v>
      </c>
      <c r="H188" t="s">
        <v>1499</v>
      </c>
      <c r="M188" t="s">
        <v>797</v>
      </c>
      <c r="N188" t="s">
        <v>594</v>
      </c>
      <c r="Q188" t="s">
        <v>1427</v>
      </c>
      <c r="R188" t="s">
        <v>289</v>
      </c>
      <c r="W188" t="s">
        <v>1875</v>
      </c>
      <c r="X188" t="s">
        <v>1836</v>
      </c>
      <c r="AY188" t="s">
        <v>2651</v>
      </c>
      <c r="AZ188" t="s">
        <v>2678</v>
      </c>
      <c r="BC188" t="s">
        <v>282</v>
      </c>
      <c r="BD188" t="s">
        <v>3118</v>
      </c>
      <c r="CC188" t="s">
        <v>1181</v>
      </c>
      <c r="CD188" t="s">
        <v>3546</v>
      </c>
    </row>
    <row r="189" spans="3:82" x14ac:dyDescent="0.2">
      <c r="C189" t="s">
        <v>955</v>
      </c>
      <c r="D189" t="s">
        <v>3901</v>
      </c>
      <c r="G189" t="s">
        <v>1499</v>
      </c>
      <c r="H189" t="s">
        <v>1499</v>
      </c>
      <c r="M189" t="s">
        <v>829</v>
      </c>
      <c r="N189" t="s">
        <v>594</v>
      </c>
      <c r="Q189" t="s">
        <v>1428</v>
      </c>
      <c r="R189" t="s">
        <v>289</v>
      </c>
      <c r="W189" t="s">
        <v>1876</v>
      </c>
      <c r="X189" t="s">
        <v>1836</v>
      </c>
      <c r="AY189" t="s">
        <v>2658</v>
      </c>
      <c r="AZ189" t="s">
        <v>2678</v>
      </c>
      <c r="BC189" t="s">
        <v>3128</v>
      </c>
      <c r="BD189" t="s">
        <v>3118</v>
      </c>
      <c r="CC189" t="s">
        <v>1183</v>
      </c>
      <c r="CD189" t="s">
        <v>3546</v>
      </c>
    </row>
    <row r="190" spans="3:82" x14ac:dyDescent="0.2">
      <c r="C190" s="30" t="s">
        <v>956</v>
      </c>
      <c r="D190" t="s">
        <v>3901</v>
      </c>
      <c r="G190" t="s">
        <v>1535</v>
      </c>
      <c r="H190" t="s">
        <v>1499</v>
      </c>
      <c r="M190" t="s">
        <v>155</v>
      </c>
      <c r="N190" t="s">
        <v>594</v>
      </c>
      <c r="Q190" t="s">
        <v>1429</v>
      </c>
      <c r="R190" t="s">
        <v>289</v>
      </c>
      <c r="W190" t="s">
        <v>1877</v>
      </c>
      <c r="X190" t="s">
        <v>1836</v>
      </c>
      <c r="AY190" t="s">
        <v>2664</v>
      </c>
      <c r="AZ190" t="s">
        <v>2678</v>
      </c>
      <c r="BC190" t="s">
        <v>3133</v>
      </c>
      <c r="BD190" t="s">
        <v>3118</v>
      </c>
      <c r="CC190" t="s">
        <v>1184</v>
      </c>
      <c r="CD190" t="s">
        <v>3546</v>
      </c>
    </row>
    <row r="191" spans="3:82" x14ac:dyDescent="0.2">
      <c r="C191" t="s">
        <v>861</v>
      </c>
      <c r="D191" t="s">
        <v>3908</v>
      </c>
      <c r="G191" t="s">
        <v>1536</v>
      </c>
      <c r="H191" t="s">
        <v>1499</v>
      </c>
      <c r="M191" t="s">
        <v>473</v>
      </c>
      <c r="N191" t="s">
        <v>536</v>
      </c>
      <c r="Q191" t="s">
        <v>1430</v>
      </c>
      <c r="R191" t="s">
        <v>289</v>
      </c>
      <c r="W191" t="s">
        <v>1878</v>
      </c>
      <c r="X191" t="s">
        <v>1836</v>
      </c>
      <c r="AY191" t="s">
        <v>2668</v>
      </c>
      <c r="AZ191" t="s">
        <v>2678</v>
      </c>
      <c r="BC191" t="s">
        <v>3137</v>
      </c>
      <c r="BD191" t="s">
        <v>3118</v>
      </c>
      <c r="CC191" t="s">
        <v>1186</v>
      </c>
      <c r="CD191" t="s">
        <v>3546</v>
      </c>
    </row>
    <row r="192" spans="3:82" x14ac:dyDescent="0.2">
      <c r="C192" t="s">
        <v>874</v>
      </c>
      <c r="D192" t="s">
        <v>3908</v>
      </c>
      <c r="G192" t="s">
        <v>1537</v>
      </c>
      <c r="H192" t="s">
        <v>1499</v>
      </c>
      <c r="M192" t="s">
        <v>489</v>
      </c>
      <c r="N192" t="s">
        <v>536</v>
      </c>
      <c r="Q192" t="s">
        <v>1431</v>
      </c>
      <c r="R192" t="s">
        <v>289</v>
      </c>
      <c r="W192" t="s">
        <v>1879</v>
      </c>
      <c r="X192" t="s">
        <v>1836</v>
      </c>
      <c r="AY192" t="s">
        <v>2669</v>
      </c>
      <c r="AZ192" t="s">
        <v>2678</v>
      </c>
      <c r="BC192" t="s">
        <v>3138</v>
      </c>
      <c r="BD192" t="s">
        <v>3118</v>
      </c>
      <c r="CC192" t="s">
        <v>1187</v>
      </c>
      <c r="CD192" t="s">
        <v>3546</v>
      </c>
    </row>
    <row r="193" spans="3:82" x14ac:dyDescent="0.2">
      <c r="C193" t="s">
        <v>884</v>
      </c>
      <c r="D193" t="s">
        <v>3908</v>
      </c>
      <c r="G193" t="s">
        <v>1539</v>
      </c>
      <c r="H193" t="s">
        <v>1499</v>
      </c>
      <c r="M193" t="s">
        <v>518</v>
      </c>
      <c r="N193" t="s">
        <v>536</v>
      </c>
      <c r="Q193" t="s">
        <v>1432</v>
      </c>
      <c r="R193" t="s">
        <v>289</v>
      </c>
      <c r="W193" t="s">
        <v>1881</v>
      </c>
      <c r="X193" t="s">
        <v>1836</v>
      </c>
      <c r="AY193" t="s">
        <v>2673</v>
      </c>
      <c r="AZ193" t="s">
        <v>2678</v>
      </c>
      <c r="BC193" t="s">
        <v>3141</v>
      </c>
      <c r="BD193" t="s">
        <v>3118</v>
      </c>
      <c r="CC193" t="s">
        <v>1188</v>
      </c>
      <c r="CD193" t="s">
        <v>3546</v>
      </c>
    </row>
    <row r="194" spans="3:82" x14ac:dyDescent="0.2">
      <c r="C194" t="s">
        <v>899</v>
      </c>
      <c r="D194" t="s">
        <v>3908</v>
      </c>
      <c r="G194" t="s">
        <v>337</v>
      </c>
      <c r="H194" t="s">
        <v>1499</v>
      </c>
      <c r="M194" t="s">
        <v>528</v>
      </c>
      <c r="N194" t="s">
        <v>536</v>
      </c>
      <c r="Q194" t="s">
        <v>1433</v>
      </c>
      <c r="R194" t="s">
        <v>289</v>
      </c>
      <c r="W194" t="s">
        <v>3909</v>
      </c>
      <c r="X194" t="s">
        <v>1836</v>
      </c>
      <c r="AY194" t="s">
        <v>2676</v>
      </c>
      <c r="AZ194" t="s">
        <v>2678</v>
      </c>
      <c r="BC194" t="s">
        <v>3142</v>
      </c>
      <c r="BD194" t="s">
        <v>3118</v>
      </c>
      <c r="CC194" t="s">
        <v>1189</v>
      </c>
      <c r="CD194" t="s">
        <v>3546</v>
      </c>
    </row>
    <row r="195" spans="3:82" x14ac:dyDescent="0.2">
      <c r="C195" t="s">
        <v>917</v>
      </c>
      <c r="D195" t="s">
        <v>3908</v>
      </c>
      <c r="G195" t="s">
        <v>1557</v>
      </c>
      <c r="H195" t="s">
        <v>1499</v>
      </c>
      <c r="M195" t="s">
        <v>531</v>
      </c>
      <c r="N195" t="s">
        <v>536</v>
      </c>
      <c r="Q195" t="s">
        <v>1434</v>
      </c>
      <c r="R195" t="s">
        <v>289</v>
      </c>
      <c r="W195" t="s">
        <v>1886</v>
      </c>
      <c r="X195" t="s">
        <v>1836</v>
      </c>
      <c r="AY195" t="s">
        <v>2677</v>
      </c>
      <c r="AZ195" t="s">
        <v>2678</v>
      </c>
      <c r="BC195" t="s">
        <v>3143</v>
      </c>
      <c r="BD195" t="s">
        <v>3118</v>
      </c>
      <c r="CC195" t="s">
        <v>1190</v>
      </c>
      <c r="CD195" t="s">
        <v>3546</v>
      </c>
    </row>
    <row r="196" spans="3:82" x14ac:dyDescent="0.2">
      <c r="C196" t="s">
        <v>932</v>
      </c>
      <c r="D196" t="s">
        <v>3908</v>
      </c>
      <c r="G196" t="s">
        <v>1564</v>
      </c>
      <c r="H196" t="s">
        <v>1499</v>
      </c>
      <c r="M196" t="s">
        <v>534</v>
      </c>
      <c r="N196" t="s">
        <v>536</v>
      </c>
      <c r="Q196" t="s">
        <v>1435</v>
      </c>
      <c r="R196" t="s">
        <v>289</v>
      </c>
      <c r="W196" t="s">
        <v>1887</v>
      </c>
      <c r="X196" t="s">
        <v>1836</v>
      </c>
      <c r="AY196" t="s">
        <v>2681</v>
      </c>
      <c r="AZ196" t="s">
        <v>2678</v>
      </c>
      <c r="BC196" s="30" t="s">
        <v>3148</v>
      </c>
      <c r="BD196" t="s">
        <v>3118</v>
      </c>
      <c r="CC196" t="s">
        <v>1192</v>
      </c>
      <c r="CD196" t="s">
        <v>3546</v>
      </c>
    </row>
    <row r="197" spans="3:82" x14ac:dyDescent="0.2">
      <c r="C197" t="s">
        <v>934</v>
      </c>
      <c r="D197" t="s">
        <v>3908</v>
      </c>
      <c r="G197" t="s">
        <v>1573</v>
      </c>
      <c r="H197" t="s">
        <v>1499</v>
      </c>
      <c r="M197" t="s">
        <v>545</v>
      </c>
      <c r="N197" t="s">
        <v>536</v>
      </c>
      <c r="Q197" t="s">
        <v>1436</v>
      </c>
      <c r="R197" t="s">
        <v>289</v>
      </c>
      <c r="W197" t="s">
        <v>1888</v>
      </c>
      <c r="X197" t="s">
        <v>1836</v>
      </c>
      <c r="AY197" t="s">
        <v>1353</v>
      </c>
      <c r="AZ197" t="s">
        <v>2678</v>
      </c>
      <c r="CC197" t="s">
        <v>1195</v>
      </c>
      <c r="CD197" t="s">
        <v>3546</v>
      </c>
    </row>
    <row r="198" spans="3:82" x14ac:dyDescent="0.2">
      <c r="C198" t="s">
        <v>937</v>
      </c>
      <c r="D198" t="s">
        <v>3908</v>
      </c>
      <c r="G198" t="s">
        <v>386</v>
      </c>
      <c r="H198" t="s">
        <v>1499</v>
      </c>
      <c r="M198" t="s">
        <v>558</v>
      </c>
      <c r="N198" t="s">
        <v>536</v>
      </c>
      <c r="Q198" t="s">
        <v>1437</v>
      </c>
      <c r="R198" t="s">
        <v>289</v>
      </c>
      <c r="W198" t="s">
        <v>1889</v>
      </c>
      <c r="X198" t="s">
        <v>1836</v>
      </c>
      <c r="AY198" t="s">
        <v>2688</v>
      </c>
      <c r="AZ198" t="s">
        <v>2678</v>
      </c>
      <c r="CC198" t="s">
        <v>1197</v>
      </c>
      <c r="CD198" t="s">
        <v>3546</v>
      </c>
    </row>
    <row r="199" spans="3:82" x14ac:dyDescent="0.2">
      <c r="C199" t="s">
        <v>938</v>
      </c>
      <c r="D199" t="s">
        <v>3908</v>
      </c>
      <c r="G199" t="s">
        <v>1579</v>
      </c>
      <c r="H199" t="s">
        <v>1499</v>
      </c>
      <c r="M199" t="s">
        <v>612</v>
      </c>
      <c r="N199" t="s">
        <v>536</v>
      </c>
      <c r="Q199" t="s">
        <v>1438</v>
      </c>
      <c r="R199" t="s">
        <v>289</v>
      </c>
      <c r="W199" t="s">
        <v>95</v>
      </c>
      <c r="X199" t="s">
        <v>1836</v>
      </c>
      <c r="AY199" t="s">
        <v>2691</v>
      </c>
      <c r="AZ199" t="s">
        <v>2678</v>
      </c>
      <c r="CC199" t="s">
        <v>1199</v>
      </c>
      <c r="CD199" t="s">
        <v>3546</v>
      </c>
    </row>
    <row r="200" spans="3:82" x14ac:dyDescent="0.2">
      <c r="C200" t="s">
        <v>944</v>
      </c>
      <c r="D200" t="s">
        <v>3908</v>
      </c>
      <c r="G200" t="s">
        <v>1580</v>
      </c>
      <c r="H200" t="s">
        <v>1499</v>
      </c>
      <c r="M200" t="s">
        <v>650</v>
      </c>
      <c r="N200" t="s">
        <v>536</v>
      </c>
      <c r="Q200" t="s">
        <v>1439</v>
      </c>
      <c r="R200" t="s">
        <v>289</v>
      </c>
      <c r="W200" s="30" t="s">
        <v>1895</v>
      </c>
      <c r="X200" t="s">
        <v>1836</v>
      </c>
      <c r="AY200" t="s">
        <v>2693</v>
      </c>
      <c r="AZ200" t="s">
        <v>2678</v>
      </c>
      <c r="CC200" t="s">
        <v>1200</v>
      </c>
      <c r="CD200" t="s">
        <v>3546</v>
      </c>
    </row>
    <row r="201" spans="3:82" x14ac:dyDescent="0.2">
      <c r="C201" t="s">
        <v>947</v>
      </c>
      <c r="D201" t="s">
        <v>3908</v>
      </c>
      <c r="G201" t="s">
        <v>1584</v>
      </c>
      <c r="H201" t="s">
        <v>1499</v>
      </c>
      <c r="M201" t="s">
        <v>665</v>
      </c>
      <c r="N201" t="s">
        <v>536</v>
      </c>
      <c r="Q201" t="s">
        <v>1440</v>
      </c>
      <c r="R201" t="s">
        <v>289</v>
      </c>
      <c r="W201" t="s">
        <v>1817</v>
      </c>
      <c r="X201" t="s">
        <v>3567</v>
      </c>
      <c r="AY201" t="s">
        <v>2697</v>
      </c>
      <c r="AZ201" t="s">
        <v>2678</v>
      </c>
      <c r="CC201" t="s">
        <v>1223</v>
      </c>
      <c r="CD201" t="s">
        <v>1209</v>
      </c>
    </row>
    <row r="202" spans="3:82" x14ac:dyDescent="0.2">
      <c r="C202" t="s">
        <v>951</v>
      </c>
      <c r="D202" t="s">
        <v>3908</v>
      </c>
      <c r="G202" t="s">
        <v>1587</v>
      </c>
      <c r="H202" t="s">
        <v>1499</v>
      </c>
      <c r="M202" t="s">
        <v>695</v>
      </c>
      <c r="N202" t="s">
        <v>536</v>
      </c>
      <c r="Q202" t="s">
        <v>1441</v>
      </c>
      <c r="R202" t="s">
        <v>289</v>
      </c>
      <c r="W202" t="s">
        <v>1824</v>
      </c>
      <c r="X202" t="s">
        <v>3567</v>
      </c>
      <c r="AY202" s="30" t="s">
        <v>2698</v>
      </c>
      <c r="AZ202" t="s">
        <v>2678</v>
      </c>
      <c r="CC202" t="s">
        <v>1227</v>
      </c>
      <c r="CD202" t="s">
        <v>1209</v>
      </c>
    </row>
    <row r="203" spans="3:82" x14ac:dyDescent="0.2">
      <c r="C203" t="s">
        <v>968</v>
      </c>
      <c r="D203" t="s">
        <v>3908</v>
      </c>
      <c r="G203" t="s">
        <v>1599</v>
      </c>
      <c r="H203" t="s">
        <v>1499</v>
      </c>
      <c r="M203" t="s">
        <v>705</v>
      </c>
      <c r="N203" t="s">
        <v>536</v>
      </c>
      <c r="Q203" t="s">
        <v>1442</v>
      </c>
      <c r="R203" t="s">
        <v>289</v>
      </c>
      <c r="W203" t="s">
        <v>1831</v>
      </c>
      <c r="X203" t="s">
        <v>3567</v>
      </c>
      <c r="CC203" t="s">
        <v>1228</v>
      </c>
      <c r="CD203" t="s">
        <v>1209</v>
      </c>
    </row>
    <row r="204" spans="3:82" x14ac:dyDescent="0.2">
      <c r="C204" t="s">
        <v>972</v>
      </c>
      <c r="D204" t="s">
        <v>3908</v>
      </c>
      <c r="G204" t="s">
        <v>1600</v>
      </c>
      <c r="H204" t="s">
        <v>1499</v>
      </c>
      <c r="M204" t="s">
        <v>711</v>
      </c>
      <c r="N204" t="s">
        <v>536</v>
      </c>
      <c r="Q204" t="s">
        <v>1443</v>
      </c>
      <c r="R204" t="s">
        <v>289</v>
      </c>
      <c r="W204" t="s">
        <v>1833</v>
      </c>
      <c r="X204" t="s">
        <v>3567</v>
      </c>
      <c r="CC204" t="s">
        <v>1224</v>
      </c>
      <c r="CD204" t="s">
        <v>1209</v>
      </c>
    </row>
    <row r="205" spans="3:82" x14ac:dyDescent="0.2">
      <c r="C205" t="s">
        <v>840</v>
      </c>
      <c r="D205" t="s">
        <v>912</v>
      </c>
      <c r="G205" t="s">
        <v>1601</v>
      </c>
      <c r="H205" t="s">
        <v>1499</v>
      </c>
      <c r="M205" t="s">
        <v>728</v>
      </c>
      <c r="N205" t="s">
        <v>536</v>
      </c>
      <c r="Q205" t="s">
        <v>1444</v>
      </c>
      <c r="R205" t="s">
        <v>289</v>
      </c>
      <c r="W205" t="s">
        <v>39</v>
      </c>
      <c r="X205" t="s">
        <v>3567</v>
      </c>
      <c r="CC205" t="s">
        <v>1225</v>
      </c>
      <c r="CD205" t="s">
        <v>1209</v>
      </c>
    </row>
    <row r="206" spans="3:82" x14ac:dyDescent="0.2">
      <c r="C206" t="s">
        <v>845</v>
      </c>
      <c r="D206" t="s">
        <v>912</v>
      </c>
      <c r="G206" t="s">
        <v>765</v>
      </c>
      <c r="H206" t="s">
        <v>1499</v>
      </c>
      <c r="M206" t="s">
        <v>738</v>
      </c>
      <c r="N206" t="s">
        <v>536</v>
      </c>
      <c r="Q206" t="s">
        <v>1445</v>
      </c>
      <c r="R206" t="s">
        <v>289</v>
      </c>
      <c r="W206" t="s">
        <v>1843</v>
      </c>
      <c r="X206" t="s">
        <v>3567</v>
      </c>
      <c r="CC206" t="s">
        <v>1229</v>
      </c>
      <c r="CD206" t="s">
        <v>1209</v>
      </c>
    </row>
    <row r="207" spans="3:82" x14ac:dyDescent="0.2">
      <c r="C207" t="s">
        <v>872</v>
      </c>
      <c r="D207" t="s">
        <v>912</v>
      </c>
      <c r="G207" t="s">
        <v>1606</v>
      </c>
      <c r="H207" t="s">
        <v>1499</v>
      </c>
      <c r="M207" t="s">
        <v>739</v>
      </c>
      <c r="N207" t="s">
        <v>536</v>
      </c>
      <c r="Q207" t="s">
        <v>1446</v>
      </c>
      <c r="R207" t="s">
        <v>289</v>
      </c>
      <c r="W207" t="s">
        <v>1845</v>
      </c>
      <c r="X207" t="s">
        <v>3567</v>
      </c>
      <c r="CC207" t="s">
        <v>1230</v>
      </c>
      <c r="CD207" t="s">
        <v>1209</v>
      </c>
    </row>
    <row r="208" spans="3:82" x14ac:dyDescent="0.2">
      <c r="C208" t="s">
        <v>877</v>
      </c>
      <c r="D208" t="s">
        <v>912</v>
      </c>
      <c r="G208" s="30" t="s">
        <v>1613</v>
      </c>
      <c r="H208" t="s">
        <v>1499</v>
      </c>
      <c r="M208" t="s">
        <v>740</v>
      </c>
      <c r="N208" t="s">
        <v>536</v>
      </c>
      <c r="Q208" t="s">
        <v>1447</v>
      </c>
      <c r="R208" t="s">
        <v>289</v>
      </c>
      <c r="W208" t="s">
        <v>1846</v>
      </c>
      <c r="X208" t="s">
        <v>3567</v>
      </c>
      <c r="CC208" t="s">
        <v>1231</v>
      </c>
      <c r="CD208" t="s">
        <v>1209</v>
      </c>
    </row>
    <row r="209" spans="3:82" x14ac:dyDescent="0.2">
      <c r="C209" t="s">
        <v>879</v>
      </c>
      <c r="D209" t="s">
        <v>912</v>
      </c>
      <c r="G209" t="s">
        <v>1483</v>
      </c>
      <c r="H209" t="s">
        <v>1526</v>
      </c>
      <c r="M209" t="s">
        <v>763</v>
      </c>
      <c r="N209" t="s">
        <v>536</v>
      </c>
      <c r="Q209" t="s">
        <v>1448</v>
      </c>
      <c r="R209" t="s">
        <v>289</v>
      </c>
      <c r="W209" t="s">
        <v>1850</v>
      </c>
      <c r="X209" t="s">
        <v>3567</v>
      </c>
      <c r="CC209" t="s">
        <v>1232</v>
      </c>
      <c r="CD209" t="s">
        <v>1209</v>
      </c>
    </row>
    <row r="210" spans="3:82" x14ac:dyDescent="0.2">
      <c r="C210" t="s">
        <v>880</v>
      </c>
      <c r="D210" t="s">
        <v>912</v>
      </c>
      <c r="G210" t="s">
        <v>1488</v>
      </c>
      <c r="H210" t="s">
        <v>1526</v>
      </c>
      <c r="M210" t="s">
        <v>769</v>
      </c>
      <c r="N210" t="s">
        <v>536</v>
      </c>
      <c r="Q210" t="s">
        <v>1449</v>
      </c>
      <c r="R210" t="s">
        <v>289</v>
      </c>
      <c r="U210" t="s">
        <v>3910</v>
      </c>
      <c r="W210" t="s">
        <v>1856</v>
      </c>
      <c r="X210" t="s">
        <v>3567</v>
      </c>
      <c r="CC210" t="s">
        <v>1233</v>
      </c>
      <c r="CD210" t="s">
        <v>1209</v>
      </c>
    </row>
    <row r="211" spans="3:82" x14ac:dyDescent="0.2">
      <c r="C211" t="s">
        <v>882</v>
      </c>
      <c r="D211" t="s">
        <v>912</v>
      </c>
      <c r="G211" t="s">
        <v>1490</v>
      </c>
      <c r="H211" t="s">
        <v>1526</v>
      </c>
      <c r="M211" t="s">
        <v>776</v>
      </c>
      <c r="N211" t="s">
        <v>536</v>
      </c>
      <c r="Q211" t="s">
        <v>1450</v>
      </c>
      <c r="R211" t="s">
        <v>289</v>
      </c>
      <c r="W211" t="s">
        <v>1866</v>
      </c>
      <c r="X211" t="s">
        <v>3567</v>
      </c>
      <c r="CC211" t="s">
        <v>1234</v>
      </c>
      <c r="CD211" t="s">
        <v>1209</v>
      </c>
    </row>
    <row r="212" spans="3:82" x14ac:dyDescent="0.2">
      <c r="C212" t="s">
        <v>893</v>
      </c>
      <c r="D212" t="s">
        <v>912</v>
      </c>
      <c r="G212" t="s">
        <v>1493</v>
      </c>
      <c r="H212" t="s">
        <v>1526</v>
      </c>
      <c r="M212" t="s">
        <v>810</v>
      </c>
      <c r="N212" t="s">
        <v>536</v>
      </c>
      <c r="Q212" t="s">
        <v>1451</v>
      </c>
      <c r="R212" t="s">
        <v>289</v>
      </c>
      <c r="W212" t="s">
        <v>1883</v>
      </c>
      <c r="X212" t="s">
        <v>3567</v>
      </c>
      <c r="CC212" t="s">
        <v>1235</v>
      </c>
      <c r="CD212" t="s">
        <v>1209</v>
      </c>
    </row>
    <row r="213" spans="3:82" x14ac:dyDescent="0.2">
      <c r="C213" t="s">
        <v>903</v>
      </c>
      <c r="D213" t="s">
        <v>912</v>
      </c>
      <c r="G213" t="s">
        <v>1507</v>
      </c>
      <c r="H213" t="s">
        <v>1526</v>
      </c>
      <c r="M213" t="s">
        <v>819</v>
      </c>
      <c r="N213" t="s">
        <v>536</v>
      </c>
      <c r="Q213" t="s">
        <v>282</v>
      </c>
      <c r="R213" t="s">
        <v>289</v>
      </c>
      <c r="W213" t="s">
        <v>1884</v>
      </c>
      <c r="X213" t="s">
        <v>3567</v>
      </c>
      <c r="CC213" t="s">
        <v>1236</v>
      </c>
      <c r="CD213" t="s">
        <v>1209</v>
      </c>
    </row>
    <row r="214" spans="3:82" x14ac:dyDescent="0.2">
      <c r="C214" t="s">
        <v>904</v>
      </c>
      <c r="D214" t="s">
        <v>912</v>
      </c>
      <c r="G214" t="s">
        <v>306</v>
      </c>
      <c r="H214" t="s">
        <v>1526</v>
      </c>
      <c r="M214" t="s">
        <v>451</v>
      </c>
      <c r="N214" t="s">
        <v>452</v>
      </c>
      <c r="Q214" t="s">
        <v>1452</v>
      </c>
      <c r="R214" t="s">
        <v>289</v>
      </c>
      <c r="W214" t="s">
        <v>1358</v>
      </c>
      <c r="X214" t="s">
        <v>3567</v>
      </c>
      <c r="CC214" t="s">
        <v>1237</v>
      </c>
      <c r="CD214" t="s">
        <v>1209</v>
      </c>
    </row>
    <row r="215" spans="3:82" x14ac:dyDescent="0.2">
      <c r="C215" t="s">
        <v>911</v>
      </c>
      <c r="D215" t="s">
        <v>912</v>
      </c>
      <c r="G215" t="s">
        <v>1515</v>
      </c>
      <c r="H215" t="s">
        <v>1526</v>
      </c>
      <c r="M215" t="s">
        <v>453</v>
      </c>
      <c r="N215" t="s">
        <v>452</v>
      </c>
      <c r="Q215" t="s">
        <v>1453</v>
      </c>
      <c r="R215" t="s">
        <v>289</v>
      </c>
      <c r="W215" s="30" t="s">
        <v>1891</v>
      </c>
      <c r="X215" t="s">
        <v>3567</v>
      </c>
      <c r="CC215" t="s">
        <v>1238</v>
      </c>
      <c r="CD215" t="s">
        <v>1209</v>
      </c>
    </row>
    <row r="216" spans="3:82" x14ac:dyDescent="0.2">
      <c r="C216" t="s">
        <v>915</v>
      </c>
      <c r="D216" t="s">
        <v>912</v>
      </c>
      <c r="G216" t="s">
        <v>1516</v>
      </c>
      <c r="H216" t="s">
        <v>1526</v>
      </c>
      <c r="M216" t="s">
        <v>456</v>
      </c>
      <c r="N216" t="s">
        <v>452</v>
      </c>
      <c r="Q216" t="s">
        <v>1454</v>
      </c>
      <c r="R216" t="s">
        <v>289</v>
      </c>
      <c r="CC216" t="s">
        <v>1239</v>
      </c>
      <c r="CD216" t="s">
        <v>1209</v>
      </c>
    </row>
    <row r="217" spans="3:82" x14ac:dyDescent="0.2">
      <c r="C217" t="s">
        <v>931</v>
      </c>
      <c r="D217" t="s">
        <v>912</v>
      </c>
      <c r="G217" t="s">
        <v>1518</v>
      </c>
      <c r="H217" t="s">
        <v>1526</v>
      </c>
      <c r="M217" t="s">
        <v>480</v>
      </c>
      <c r="N217" t="s">
        <v>452</v>
      </c>
      <c r="Q217" t="s">
        <v>1455</v>
      </c>
      <c r="R217" t="s">
        <v>289</v>
      </c>
      <c r="CC217" t="s">
        <v>1214</v>
      </c>
      <c r="CD217" t="s">
        <v>1209</v>
      </c>
    </row>
    <row r="218" spans="3:82" x14ac:dyDescent="0.2">
      <c r="C218" t="s">
        <v>398</v>
      </c>
      <c r="D218" t="s">
        <v>912</v>
      </c>
      <c r="G218" t="s">
        <v>1520</v>
      </c>
      <c r="H218" t="s">
        <v>1526</v>
      </c>
      <c r="M218" t="s">
        <v>504</v>
      </c>
      <c r="N218" t="s">
        <v>452</v>
      </c>
      <c r="CC218" t="s">
        <v>1185</v>
      </c>
      <c r="CD218" t="s">
        <v>1202</v>
      </c>
    </row>
    <row r="219" spans="3:82" x14ac:dyDescent="0.2">
      <c r="C219" t="s">
        <v>939</v>
      </c>
      <c r="D219" t="s">
        <v>912</v>
      </c>
      <c r="G219" t="s">
        <v>1521</v>
      </c>
      <c r="H219" t="s">
        <v>1526</v>
      </c>
      <c r="M219" t="s">
        <v>3911</v>
      </c>
      <c r="N219" t="s">
        <v>452</v>
      </c>
      <c r="CC219" t="s">
        <v>3912</v>
      </c>
      <c r="CD219" t="s">
        <v>1202</v>
      </c>
    </row>
    <row r="220" spans="3:82" x14ac:dyDescent="0.2">
      <c r="C220" t="s">
        <v>952</v>
      </c>
      <c r="D220" t="s">
        <v>912</v>
      </c>
      <c r="G220" t="s">
        <v>3913</v>
      </c>
      <c r="H220" t="s">
        <v>1526</v>
      </c>
      <c r="M220" t="s">
        <v>506</v>
      </c>
      <c r="N220" t="s">
        <v>452</v>
      </c>
      <c r="CC220" t="s">
        <v>1207</v>
      </c>
      <c r="CD220" t="s">
        <v>1202</v>
      </c>
    </row>
    <row r="221" spans="3:82" x14ac:dyDescent="0.2">
      <c r="C221" t="s">
        <v>959</v>
      </c>
      <c r="D221" t="s">
        <v>912</v>
      </c>
      <c r="G221" t="s">
        <v>558</v>
      </c>
      <c r="H221" t="s">
        <v>1526</v>
      </c>
      <c r="M221" t="s">
        <v>530</v>
      </c>
      <c r="N221" t="s">
        <v>452</v>
      </c>
      <c r="CC221" t="s">
        <v>1182</v>
      </c>
      <c r="CD221" t="s">
        <v>1202</v>
      </c>
    </row>
    <row r="222" spans="3:82" x14ac:dyDescent="0.2">
      <c r="C222" t="s">
        <v>965</v>
      </c>
      <c r="D222" t="s">
        <v>912</v>
      </c>
      <c r="G222" t="s">
        <v>3914</v>
      </c>
      <c r="H222" t="s">
        <v>1526</v>
      </c>
      <c r="M222" t="s">
        <v>533</v>
      </c>
      <c r="N222" t="s">
        <v>452</v>
      </c>
      <c r="CC222" t="s">
        <v>1196</v>
      </c>
      <c r="CD222" t="s">
        <v>1202</v>
      </c>
    </row>
    <row r="223" spans="3:82" x14ac:dyDescent="0.2">
      <c r="C223" t="s">
        <v>967</v>
      </c>
      <c r="D223" t="s">
        <v>912</v>
      </c>
      <c r="G223" t="s">
        <v>1538</v>
      </c>
      <c r="H223" t="s">
        <v>1526</v>
      </c>
      <c r="M223" t="s">
        <v>538</v>
      </c>
      <c r="N223" t="s">
        <v>452</v>
      </c>
      <c r="CC223" t="s">
        <v>1198</v>
      </c>
      <c r="CD223" t="s">
        <v>1202</v>
      </c>
    </row>
    <row r="224" spans="3:82" x14ac:dyDescent="0.2">
      <c r="C224" t="s">
        <v>975</v>
      </c>
      <c r="D224" t="s">
        <v>912</v>
      </c>
      <c r="G224" t="s">
        <v>1340</v>
      </c>
      <c r="H224" t="s">
        <v>1526</v>
      </c>
      <c r="M224" t="s">
        <v>554</v>
      </c>
      <c r="N224" t="s">
        <v>452</v>
      </c>
      <c r="CC224" t="s">
        <v>1191</v>
      </c>
      <c r="CD224" t="s">
        <v>3548</v>
      </c>
    </row>
    <row r="225" spans="3:82" x14ac:dyDescent="0.2">
      <c r="C225" t="s">
        <v>978</v>
      </c>
      <c r="D225" t="s">
        <v>912</v>
      </c>
      <c r="G225" t="s">
        <v>891</v>
      </c>
      <c r="H225" t="s">
        <v>1526</v>
      </c>
      <c r="M225" t="s">
        <v>559</v>
      </c>
      <c r="N225" t="s">
        <v>452</v>
      </c>
      <c r="CC225" t="s">
        <v>1193</v>
      </c>
      <c r="CD225" t="s">
        <v>3548</v>
      </c>
    </row>
    <row r="226" spans="3:82" x14ac:dyDescent="0.2">
      <c r="C226" t="s">
        <v>844</v>
      </c>
      <c r="D226" t="s">
        <v>751</v>
      </c>
      <c r="G226" t="s">
        <v>1541</v>
      </c>
      <c r="H226" t="s">
        <v>1526</v>
      </c>
      <c r="M226" t="s">
        <v>562</v>
      </c>
      <c r="N226" t="s">
        <v>452</v>
      </c>
      <c r="CC226" t="s">
        <v>1194</v>
      </c>
      <c r="CD226" t="s">
        <v>3548</v>
      </c>
    </row>
    <row r="227" spans="3:82" x14ac:dyDescent="0.2">
      <c r="C227" t="s">
        <v>852</v>
      </c>
      <c r="D227" t="s">
        <v>751</v>
      </c>
      <c r="G227" t="s">
        <v>3915</v>
      </c>
      <c r="H227" t="s">
        <v>1526</v>
      </c>
      <c r="M227" t="s">
        <v>568</v>
      </c>
      <c r="N227" t="s">
        <v>452</v>
      </c>
      <c r="CC227" t="s">
        <v>1241</v>
      </c>
      <c r="CD227" t="s">
        <v>3548</v>
      </c>
    </row>
    <row r="228" spans="3:82" x14ac:dyDescent="0.2">
      <c r="C228" t="s">
        <v>859</v>
      </c>
      <c r="D228" t="s">
        <v>751</v>
      </c>
      <c r="G228" t="s">
        <v>1546</v>
      </c>
      <c r="H228" t="s">
        <v>1526</v>
      </c>
      <c r="M228" t="s">
        <v>572</v>
      </c>
      <c r="N228" t="s">
        <v>452</v>
      </c>
      <c r="CC228" t="s">
        <v>1243</v>
      </c>
      <c r="CD228" t="s">
        <v>3548</v>
      </c>
    </row>
    <row r="229" spans="3:82" x14ac:dyDescent="0.2">
      <c r="C229" t="s">
        <v>869</v>
      </c>
      <c r="D229" t="s">
        <v>751</v>
      </c>
      <c r="G229" t="s">
        <v>612</v>
      </c>
      <c r="H229" t="s">
        <v>1526</v>
      </c>
      <c r="M229" t="s">
        <v>586</v>
      </c>
      <c r="N229" t="s">
        <v>452</v>
      </c>
      <c r="CC229" t="s">
        <v>1203</v>
      </c>
      <c r="CD229" t="s">
        <v>3548</v>
      </c>
    </row>
    <row r="230" spans="3:82" x14ac:dyDescent="0.2">
      <c r="C230" t="s">
        <v>881</v>
      </c>
      <c r="D230" t="s">
        <v>751</v>
      </c>
      <c r="G230" t="s">
        <v>1551</v>
      </c>
      <c r="H230" t="s">
        <v>1526</v>
      </c>
      <c r="M230" t="s">
        <v>600</v>
      </c>
      <c r="N230" t="s">
        <v>452</v>
      </c>
      <c r="CC230" t="s">
        <v>1204</v>
      </c>
      <c r="CD230" t="s">
        <v>3548</v>
      </c>
    </row>
    <row r="231" spans="3:82" x14ac:dyDescent="0.2">
      <c r="C231" t="s">
        <v>885</v>
      </c>
      <c r="D231" t="s">
        <v>751</v>
      </c>
      <c r="G231" t="s">
        <v>1554</v>
      </c>
      <c r="H231" t="s">
        <v>1526</v>
      </c>
      <c r="M231" t="s">
        <v>607</v>
      </c>
      <c r="N231" t="s">
        <v>452</v>
      </c>
      <c r="CC231" t="s">
        <v>1250</v>
      </c>
      <c r="CD231" t="s">
        <v>3548</v>
      </c>
    </row>
    <row r="232" spans="3:82" x14ac:dyDescent="0.2">
      <c r="C232" t="s">
        <v>901</v>
      </c>
      <c r="D232" t="s">
        <v>751</v>
      </c>
      <c r="G232" t="s">
        <v>1555</v>
      </c>
      <c r="H232" t="s">
        <v>1526</v>
      </c>
      <c r="M232" t="s">
        <v>608</v>
      </c>
      <c r="N232" t="s">
        <v>452</v>
      </c>
      <c r="CC232" t="s">
        <v>1205</v>
      </c>
      <c r="CD232" t="s">
        <v>3548</v>
      </c>
    </row>
    <row r="233" spans="3:82" x14ac:dyDescent="0.2">
      <c r="C233" t="s">
        <v>902</v>
      </c>
      <c r="D233" t="s">
        <v>751</v>
      </c>
      <c r="G233" t="s">
        <v>639</v>
      </c>
      <c r="H233" t="s">
        <v>1526</v>
      </c>
      <c r="M233" t="s">
        <v>632</v>
      </c>
      <c r="N233" t="s">
        <v>452</v>
      </c>
      <c r="CC233" s="30" t="s">
        <v>1206</v>
      </c>
      <c r="CD233" t="s">
        <v>3548</v>
      </c>
    </row>
    <row r="234" spans="3:82" x14ac:dyDescent="0.2">
      <c r="C234" t="s">
        <v>905</v>
      </c>
      <c r="D234" t="s">
        <v>751</v>
      </c>
      <c r="G234" t="s">
        <v>1556</v>
      </c>
      <c r="H234" t="s">
        <v>1526</v>
      </c>
      <c r="M234" t="s">
        <v>649</v>
      </c>
      <c r="N234" t="s">
        <v>452</v>
      </c>
      <c r="CB234" t="s">
        <v>3916</v>
      </c>
    </row>
    <row r="235" spans="3:82" x14ac:dyDescent="0.2">
      <c r="C235" t="s">
        <v>909</v>
      </c>
      <c r="D235" t="s">
        <v>751</v>
      </c>
      <c r="G235" t="s">
        <v>655</v>
      </c>
      <c r="H235" t="s">
        <v>1526</v>
      </c>
      <c r="M235" t="s">
        <v>654</v>
      </c>
      <c r="N235" t="s">
        <v>452</v>
      </c>
      <c r="CC235" t="s">
        <v>1080</v>
      </c>
      <c r="CD235" t="s">
        <v>3917</v>
      </c>
    </row>
    <row r="236" spans="3:82" x14ac:dyDescent="0.2">
      <c r="C236" t="s">
        <v>910</v>
      </c>
      <c r="D236" t="s">
        <v>751</v>
      </c>
      <c r="G236" t="s">
        <v>1526</v>
      </c>
      <c r="H236" t="s">
        <v>1526</v>
      </c>
      <c r="M236" t="s">
        <v>656</v>
      </c>
      <c r="N236" t="s">
        <v>452</v>
      </c>
      <c r="CC236" t="s">
        <v>1081</v>
      </c>
      <c r="CD236" t="s">
        <v>3917</v>
      </c>
    </row>
    <row r="237" spans="3:82" x14ac:dyDescent="0.2">
      <c r="C237" t="s">
        <v>919</v>
      </c>
      <c r="D237" t="s">
        <v>751</v>
      </c>
      <c r="G237" t="s">
        <v>1567</v>
      </c>
      <c r="H237" t="s">
        <v>1526</v>
      </c>
      <c r="M237" t="s">
        <v>658</v>
      </c>
      <c r="N237" t="s">
        <v>452</v>
      </c>
      <c r="CC237" t="s">
        <v>1101</v>
      </c>
      <c r="CD237" t="s">
        <v>3917</v>
      </c>
    </row>
    <row r="238" spans="3:82" x14ac:dyDescent="0.2">
      <c r="C238" t="s">
        <v>930</v>
      </c>
      <c r="D238" t="s">
        <v>751</v>
      </c>
      <c r="G238" t="s">
        <v>1569</v>
      </c>
      <c r="H238" t="s">
        <v>1526</v>
      </c>
      <c r="M238" t="s">
        <v>667</v>
      </c>
      <c r="N238" t="s">
        <v>452</v>
      </c>
      <c r="CC238" s="30" t="s">
        <v>1112</v>
      </c>
      <c r="CD238" t="s">
        <v>3917</v>
      </c>
    </row>
    <row r="239" spans="3:82" x14ac:dyDescent="0.2">
      <c r="C239" t="s">
        <v>933</v>
      </c>
      <c r="D239" t="s">
        <v>751</v>
      </c>
      <c r="G239" t="s">
        <v>1575</v>
      </c>
      <c r="H239" t="s">
        <v>1526</v>
      </c>
      <c r="M239" t="s">
        <v>671</v>
      </c>
      <c r="N239" t="s">
        <v>452</v>
      </c>
      <c r="CC239" t="s">
        <v>1082</v>
      </c>
      <c r="CD239" t="s">
        <v>3918</v>
      </c>
    </row>
    <row r="240" spans="3:82" x14ac:dyDescent="0.2">
      <c r="C240" t="s">
        <v>940</v>
      </c>
      <c r="D240" t="s">
        <v>751</v>
      </c>
      <c r="G240" t="s">
        <v>1576</v>
      </c>
      <c r="H240" t="s">
        <v>1526</v>
      </c>
      <c r="M240" t="s">
        <v>672</v>
      </c>
      <c r="N240" t="s">
        <v>452</v>
      </c>
      <c r="CC240" t="s">
        <v>1102</v>
      </c>
      <c r="CD240" t="s">
        <v>3918</v>
      </c>
    </row>
    <row r="241" spans="3:82" x14ac:dyDescent="0.2">
      <c r="C241" t="s">
        <v>949</v>
      </c>
      <c r="D241" t="s">
        <v>751</v>
      </c>
      <c r="G241" t="s">
        <v>1589</v>
      </c>
      <c r="H241" t="s">
        <v>1526</v>
      </c>
      <c r="M241" t="s">
        <v>682</v>
      </c>
      <c r="N241" t="s">
        <v>452</v>
      </c>
      <c r="CC241" t="s">
        <v>1107</v>
      </c>
      <c r="CD241" t="s">
        <v>3918</v>
      </c>
    </row>
    <row r="242" spans="3:82" x14ac:dyDescent="0.2">
      <c r="C242" t="s">
        <v>960</v>
      </c>
      <c r="D242" t="s">
        <v>751</v>
      </c>
      <c r="G242" t="s">
        <v>1595</v>
      </c>
      <c r="H242" t="s">
        <v>1526</v>
      </c>
      <c r="M242" t="s">
        <v>732</v>
      </c>
      <c r="N242" t="s">
        <v>452</v>
      </c>
      <c r="CC242" t="s">
        <v>1108</v>
      </c>
      <c r="CD242" t="s">
        <v>3918</v>
      </c>
    </row>
    <row r="243" spans="3:82" x14ac:dyDescent="0.2">
      <c r="C243" t="s">
        <v>961</v>
      </c>
      <c r="D243" t="s">
        <v>751</v>
      </c>
      <c r="G243" t="s">
        <v>1596</v>
      </c>
      <c r="H243" t="s">
        <v>1526</v>
      </c>
      <c r="M243" t="s">
        <v>733</v>
      </c>
      <c r="N243" t="s">
        <v>452</v>
      </c>
      <c r="CC243" t="s">
        <v>1109</v>
      </c>
      <c r="CD243" t="s">
        <v>3918</v>
      </c>
    </row>
    <row r="244" spans="3:82" x14ac:dyDescent="0.2">
      <c r="C244" t="s">
        <v>963</v>
      </c>
      <c r="D244" t="s">
        <v>751</v>
      </c>
      <c r="G244" t="s">
        <v>3919</v>
      </c>
      <c r="H244" t="s">
        <v>1526</v>
      </c>
      <c r="M244" t="s">
        <v>734</v>
      </c>
      <c r="N244" t="s">
        <v>452</v>
      </c>
      <c r="CC244" t="s">
        <v>1110</v>
      </c>
      <c r="CD244" t="s">
        <v>3918</v>
      </c>
    </row>
    <row r="245" spans="3:82" x14ac:dyDescent="0.2">
      <c r="C245" t="s">
        <v>964</v>
      </c>
      <c r="D245" t="s">
        <v>751</v>
      </c>
      <c r="G245" t="s">
        <v>1598</v>
      </c>
      <c r="H245" t="s">
        <v>1526</v>
      </c>
      <c r="M245" t="s">
        <v>744</v>
      </c>
      <c r="N245" t="s">
        <v>452</v>
      </c>
      <c r="CC245" t="s">
        <v>1113</v>
      </c>
      <c r="CD245" t="s">
        <v>3918</v>
      </c>
    </row>
    <row r="246" spans="3:82" x14ac:dyDescent="0.2">
      <c r="G246" t="s">
        <v>1604</v>
      </c>
      <c r="H246" t="s">
        <v>1526</v>
      </c>
      <c r="M246" t="s">
        <v>758</v>
      </c>
      <c r="N246" t="s">
        <v>452</v>
      </c>
      <c r="CC246" t="s">
        <v>1087</v>
      </c>
      <c r="CD246" t="s">
        <v>3920</v>
      </c>
    </row>
    <row r="247" spans="3:82" x14ac:dyDescent="0.2">
      <c r="G247" t="s">
        <v>1607</v>
      </c>
      <c r="H247" t="s">
        <v>1526</v>
      </c>
      <c r="M247" t="s">
        <v>759</v>
      </c>
      <c r="N247" t="s">
        <v>452</v>
      </c>
      <c r="CC247" t="s">
        <v>1084</v>
      </c>
      <c r="CD247" t="s">
        <v>3921</v>
      </c>
    </row>
    <row r="248" spans="3:82" x14ac:dyDescent="0.2">
      <c r="G248" t="s">
        <v>1611</v>
      </c>
      <c r="H248" t="s">
        <v>1526</v>
      </c>
      <c r="M248" t="s">
        <v>762</v>
      </c>
      <c r="N248" t="s">
        <v>452</v>
      </c>
      <c r="CC248" t="s">
        <v>1085</v>
      </c>
      <c r="CD248" t="s">
        <v>3921</v>
      </c>
    </row>
    <row r="249" spans="3:82" x14ac:dyDescent="0.2">
      <c r="G249" t="s">
        <v>1615</v>
      </c>
      <c r="H249" t="s">
        <v>1526</v>
      </c>
      <c r="M249" t="s">
        <v>768</v>
      </c>
      <c r="N249" t="s">
        <v>452</v>
      </c>
      <c r="CC249" t="s">
        <v>1096</v>
      </c>
      <c r="CD249" t="s">
        <v>3921</v>
      </c>
    </row>
    <row r="250" spans="3:82" x14ac:dyDescent="0.2">
      <c r="G250" t="s">
        <v>1616</v>
      </c>
      <c r="H250" t="s">
        <v>1526</v>
      </c>
      <c r="M250" t="s">
        <v>806</v>
      </c>
      <c r="N250" t="s">
        <v>452</v>
      </c>
      <c r="CC250" t="s">
        <v>1097</v>
      </c>
      <c r="CD250" t="s">
        <v>3921</v>
      </c>
    </row>
    <row r="251" spans="3:82" x14ac:dyDescent="0.2">
      <c r="G251" t="s">
        <v>1620</v>
      </c>
      <c r="H251" t="s">
        <v>1526</v>
      </c>
      <c r="M251" t="s">
        <v>835</v>
      </c>
      <c r="N251" t="s">
        <v>452</v>
      </c>
      <c r="CC251" t="s">
        <v>1099</v>
      </c>
      <c r="CD251" t="s">
        <v>3921</v>
      </c>
    </row>
    <row r="252" spans="3:82" x14ac:dyDescent="0.2">
      <c r="G252" t="s">
        <v>3922</v>
      </c>
      <c r="H252" t="s">
        <v>1526</v>
      </c>
      <c r="L252" t="s">
        <v>3923</v>
      </c>
      <c r="M252" t="s">
        <v>77</v>
      </c>
      <c r="N252" t="s">
        <v>3870</v>
      </c>
      <c r="CC252" t="s">
        <v>1100</v>
      </c>
      <c r="CD252" t="s">
        <v>3921</v>
      </c>
    </row>
    <row r="253" spans="3:82" x14ac:dyDescent="0.2">
      <c r="G253" s="30" t="s">
        <v>1626</v>
      </c>
      <c r="H253" t="s">
        <v>1526</v>
      </c>
      <c r="M253" t="s">
        <v>86</v>
      </c>
      <c r="N253" t="s">
        <v>3870</v>
      </c>
      <c r="CC253" t="s">
        <v>1106</v>
      </c>
      <c r="CD253" t="s">
        <v>3921</v>
      </c>
    </row>
    <row r="254" spans="3:82" x14ac:dyDescent="0.2">
      <c r="G254" t="s">
        <v>1482</v>
      </c>
      <c r="H254" t="s">
        <v>3448</v>
      </c>
      <c r="M254" t="s">
        <v>3924</v>
      </c>
      <c r="N254" t="s">
        <v>3870</v>
      </c>
      <c r="CC254" s="30" t="s">
        <v>1111</v>
      </c>
      <c r="CD254" t="s">
        <v>3921</v>
      </c>
    </row>
    <row r="255" spans="3:82" x14ac:dyDescent="0.2">
      <c r="G255" t="s">
        <v>453</v>
      </c>
      <c r="H255" t="s">
        <v>3448</v>
      </c>
      <c r="M255" t="s">
        <v>60</v>
      </c>
      <c r="N255" t="s">
        <v>3870</v>
      </c>
      <c r="CC255" t="s">
        <v>1079</v>
      </c>
      <c r="CD255" t="s">
        <v>3925</v>
      </c>
    </row>
    <row r="256" spans="3:82" x14ac:dyDescent="0.2">
      <c r="G256" t="s">
        <v>1501</v>
      </c>
      <c r="H256" t="s">
        <v>3448</v>
      </c>
      <c r="M256" t="s">
        <v>66</v>
      </c>
      <c r="N256" t="s">
        <v>3870</v>
      </c>
      <c r="CC256" t="s">
        <v>1103</v>
      </c>
      <c r="CD256" t="s">
        <v>3925</v>
      </c>
    </row>
    <row r="257" spans="7:82" x14ac:dyDescent="0.2">
      <c r="G257" t="s">
        <v>1513</v>
      </c>
      <c r="H257" t="s">
        <v>3448</v>
      </c>
      <c r="M257" t="s">
        <v>457</v>
      </c>
      <c r="N257" t="s">
        <v>692</v>
      </c>
      <c r="CC257" t="s">
        <v>1115</v>
      </c>
      <c r="CD257" t="s">
        <v>3925</v>
      </c>
    </row>
    <row r="258" spans="7:82" x14ac:dyDescent="0.2">
      <c r="G258" t="s">
        <v>1533</v>
      </c>
      <c r="H258" t="s">
        <v>3448</v>
      </c>
      <c r="M258" t="s">
        <v>97</v>
      </c>
      <c r="N258" t="s">
        <v>692</v>
      </c>
      <c r="CC258" t="s">
        <v>1116</v>
      </c>
      <c r="CD258" t="s">
        <v>3925</v>
      </c>
    </row>
    <row r="259" spans="7:82" x14ac:dyDescent="0.2">
      <c r="G259" t="s">
        <v>1534</v>
      </c>
      <c r="H259" t="s">
        <v>3448</v>
      </c>
      <c r="M259" t="s">
        <v>474</v>
      </c>
      <c r="N259" t="s">
        <v>692</v>
      </c>
      <c r="CC259" t="s">
        <v>1117</v>
      </c>
      <c r="CD259" t="s">
        <v>3925</v>
      </c>
    </row>
    <row r="260" spans="7:82" x14ac:dyDescent="0.2">
      <c r="G260" t="s">
        <v>1544</v>
      </c>
      <c r="H260" t="s">
        <v>3448</v>
      </c>
      <c r="M260" t="s">
        <v>493</v>
      </c>
      <c r="N260" t="s">
        <v>692</v>
      </c>
      <c r="CC260" t="s">
        <v>1114</v>
      </c>
      <c r="CD260" t="s">
        <v>3925</v>
      </c>
    </row>
    <row r="261" spans="7:82" x14ac:dyDescent="0.2">
      <c r="G261" t="s">
        <v>1553</v>
      </c>
      <c r="H261" t="s">
        <v>3448</v>
      </c>
      <c r="M261" t="s">
        <v>550</v>
      </c>
      <c r="N261" t="s">
        <v>692</v>
      </c>
      <c r="CC261" t="s">
        <v>1120</v>
      </c>
      <c r="CD261" t="s">
        <v>3925</v>
      </c>
    </row>
    <row r="262" spans="7:82" x14ac:dyDescent="0.2">
      <c r="G262" t="s">
        <v>1560</v>
      </c>
      <c r="H262" t="s">
        <v>3448</v>
      </c>
      <c r="M262" t="s">
        <v>573</v>
      </c>
      <c r="N262" t="s">
        <v>692</v>
      </c>
      <c r="CC262" t="s">
        <v>1090</v>
      </c>
      <c r="CD262" t="s">
        <v>3926</v>
      </c>
    </row>
    <row r="263" spans="7:82" x14ac:dyDescent="0.2">
      <c r="G263" t="s">
        <v>672</v>
      </c>
      <c r="H263" t="s">
        <v>3448</v>
      </c>
      <c r="M263" t="s">
        <v>574</v>
      </c>
      <c r="N263" t="s">
        <v>692</v>
      </c>
      <c r="CC263" t="s">
        <v>1092</v>
      </c>
      <c r="CD263" t="s">
        <v>3926</v>
      </c>
    </row>
    <row r="264" spans="7:82" x14ac:dyDescent="0.2">
      <c r="G264" t="s">
        <v>1562</v>
      </c>
      <c r="H264" t="s">
        <v>3448</v>
      </c>
      <c r="M264" t="s">
        <v>576</v>
      </c>
      <c r="N264" t="s">
        <v>692</v>
      </c>
      <c r="CC264" t="s">
        <v>1094</v>
      </c>
      <c r="CD264" t="s">
        <v>3926</v>
      </c>
    </row>
    <row r="265" spans="7:82" x14ac:dyDescent="0.2">
      <c r="G265" t="s">
        <v>1571</v>
      </c>
      <c r="H265" t="s">
        <v>3448</v>
      </c>
      <c r="M265" t="s">
        <v>587</v>
      </c>
      <c r="N265" t="s">
        <v>692</v>
      </c>
      <c r="CC265" t="s">
        <v>1095</v>
      </c>
      <c r="CD265" t="s">
        <v>3926</v>
      </c>
    </row>
    <row r="266" spans="7:82" x14ac:dyDescent="0.2">
      <c r="G266" t="s">
        <v>1572</v>
      </c>
      <c r="H266" t="s">
        <v>3448</v>
      </c>
      <c r="M266" t="s">
        <v>336</v>
      </c>
      <c r="N266" t="s">
        <v>692</v>
      </c>
      <c r="CC266" s="30" t="s">
        <v>1105</v>
      </c>
      <c r="CD266" t="s">
        <v>3926</v>
      </c>
    </row>
    <row r="267" spans="7:82" x14ac:dyDescent="0.2">
      <c r="G267" t="s">
        <v>1585</v>
      </c>
      <c r="H267" t="s">
        <v>3448</v>
      </c>
      <c r="M267" t="s">
        <v>615</v>
      </c>
      <c r="N267" t="s">
        <v>692</v>
      </c>
      <c r="CC267" t="s">
        <v>1086</v>
      </c>
      <c r="CD267" t="s">
        <v>3927</v>
      </c>
    </row>
    <row r="268" spans="7:82" x14ac:dyDescent="0.2">
      <c r="G268" t="s">
        <v>1588</v>
      </c>
      <c r="H268" t="s">
        <v>3448</v>
      </c>
      <c r="M268" t="s">
        <v>635</v>
      </c>
      <c r="N268" t="s">
        <v>692</v>
      </c>
      <c r="CC268" t="s">
        <v>1089</v>
      </c>
      <c r="CD268" t="s">
        <v>3927</v>
      </c>
    </row>
    <row r="269" spans="7:82" x14ac:dyDescent="0.2">
      <c r="G269" t="s">
        <v>1603</v>
      </c>
      <c r="H269" t="s">
        <v>3448</v>
      </c>
      <c r="M269" t="s">
        <v>664</v>
      </c>
      <c r="N269" t="s">
        <v>692</v>
      </c>
      <c r="CC269" t="s">
        <v>1091</v>
      </c>
      <c r="CD269" t="s">
        <v>3927</v>
      </c>
    </row>
    <row r="270" spans="7:82" x14ac:dyDescent="0.2">
      <c r="G270" t="s">
        <v>1610</v>
      </c>
      <c r="H270" t="s">
        <v>3448</v>
      </c>
      <c r="M270" t="s">
        <v>666</v>
      </c>
      <c r="N270" t="s">
        <v>692</v>
      </c>
      <c r="CC270" t="s">
        <v>1093</v>
      </c>
      <c r="CD270" t="s">
        <v>3927</v>
      </c>
    </row>
    <row r="271" spans="7:82" x14ac:dyDescent="0.2">
      <c r="G271" s="30" t="s">
        <v>1612</v>
      </c>
      <c r="H271" t="s">
        <v>3448</v>
      </c>
      <c r="M271" t="s">
        <v>681</v>
      </c>
      <c r="N271" t="s">
        <v>692</v>
      </c>
      <c r="CC271" t="s">
        <v>1098</v>
      </c>
      <c r="CD271" t="s">
        <v>3927</v>
      </c>
    </row>
    <row r="272" spans="7:82" x14ac:dyDescent="0.2">
      <c r="G272" t="s">
        <v>1479</v>
      </c>
      <c r="H272" t="s">
        <v>1500</v>
      </c>
      <c r="M272" t="s">
        <v>691</v>
      </c>
      <c r="N272" t="s">
        <v>692</v>
      </c>
      <c r="CC272" s="30" t="s">
        <v>1119</v>
      </c>
      <c r="CD272" t="s">
        <v>3927</v>
      </c>
    </row>
    <row r="273" spans="7:82" x14ac:dyDescent="0.2">
      <c r="G273" t="s">
        <v>457</v>
      </c>
      <c r="H273" t="s">
        <v>1500</v>
      </c>
      <c r="M273" t="s">
        <v>694</v>
      </c>
      <c r="N273" t="s">
        <v>692</v>
      </c>
      <c r="CC273" s="30" t="s">
        <v>1083</v>
      </c>
      <c r="CD273" t="s">
        <v>3918</v>
      </c>
    </row>
    <row r="274" spans="7:82" x14ac:dyDescent="0.2">
      <c r="G274" t="s">
        <v>1492</v>
      </c>
      <c r="H274" t="s">
        <v>1500</v>
      </c>
      <c r="M274" t="s">
        <v>730</v>
      </c>
      <c r="N274" t="s">
        <v>692</v>
      </c>
      <c r="CC274" t="s">
        <v>1104</v>
      </c>
      <c r="CD274" t="s">
        <v>3918</v>
      </c>
    </row>
    <row r="275" spans="7:82" x14ac:dyDescent="0.2">
      <c r="G275" t="s">
        <v>1494</v>
      </c>
      <c r="H275" t="s">
        <v>1500</v>
      </c>
      <c r="M275" t="s">
        <v>748</v>
      </c>
      <c r="N275" t="s">
        <v>692</v>
      </c>
      <c r="CC275" s="30" t="s">
        <v>1118</v>
      </c>
      <c r="CD275" t="s">
        <v>3925</v>
      </c>
    </row>
    <row r="276" spans="7:82" x14ac:dyDescent="0.2">
      <c r="G276" t="s">
        <v>1496</v>
      </c>
      <c r="H276" t="s">
        <v>1500</v>
      </c>
      <c r="M276" t="s">
        <v>749</v>
      </c>
      <c r="N276" t="s">
        <v>692</v>
      </c>
      <c r="CC276" t="s">
        <v>1088</v>
      </c>
      <c r="CD276" t="s">
        <v>3926</v>
      </c>
    </row>
    <row r="277" spans="7:82" x14ac:dyDescent="0.2">
      <c r="G277" t="s">
        <v>1497</v>
      </c>
      <c r="H277" t="s">
        <v>1500</v>
      </c>
      <c r="M277" t="s">
        <v>753</v>
      </c>
      <c r="N277" t="s">
        <v>692</v>
      </c>
      <c r="CB277" t="s">
        <v>3928</v>
      </c>
    </row>
    <row r="278" spans="7:82" x14ac:dyDescent="0.2">
      <c r="G278" t="s">
        <v>1498</v>
      </c>
      <c r="H278" t="s">
        <v>1500</v>
      </c>
      <c r="M278" t="s">
        <v>780</v>
      </c>
      <c r="N278" t="s">
        <v>692</v>
      </c>
      <c r="CC278" t="s">
        <v>1142</v>
      </c>
      <c r="CD278" t="s">
        <v>1146</v>
      </c>
    </row>
    <row r="279" spans="7:82" x14ac:dyDescent="0.2">
      <c r="G279" t="s">
        <v>1502</v>
      </c>
      <c r="H279" t="s">
        <v>1500</v>
      </c>
      <c r="M279" t="s">
        <v>807</v>
      </c>
      <c r="N279" t="s">
        <v>692</v>
      </c>
      <c r="CC279" t="s">
        <v>3929</v>
      </c>
      <c r="CD279" t="s">
        <v>1146</v>
      </c>
    </row>
    <row r="280" spans="7:82" x14ac:dyDescent="0.2">
      <c r="G280" t="s">
        <v>1503</v>
      </c>
      <c r="H280" t="s">
        <v>1500</v>
      </c>
      <c r="M280" t="s">
        <v>813</v>
      </c>
      <c r="N280" t="s">
        <v>692</v>
      </c>
      <c r="CC280" t="s">
        <v>1148</v>
      </c>
      <c r="CD280" t="s">
        <v>1146</v>
      </c>
    </row>
    <row r="281" spans="7:82" x14ac:dyDescent="0.2">
      <c r="G281" t="s">
        <v>1505</v>
      </c>
      <c r="H281" t="s">
        <v>1500</v>
      </c>
      <c r="M281" t="s">
        <v>838</v>
      </c>
      <c r="N281" t="s">
        <v>692</v>
      </c>
      <c r="CC281" t="s">
        <v>1149</v>
      </c>
      <c r="CD281" t="s">
        <v>1146</v>
      </c>
    </row>
    <row r="282" spans="7:82" x14ac:dyDescent="0.2">
      <c r="G282" t="s">
        <v>1510</v>
      </c>
      <c r="H282" t="s">
        <v>1500</v>
      </c>
      <c r="M282" t="s">
        <v>839</v>
      </c>
      <c r="N282" t="s">
        <v>692</v>
      </c>
      <c r="CC282" s="30" t="s">
        <v>1147</v>
      </c>
      <c r="CD282" t="s">
        <v>1146</v>
      </c>
    </row>
    <row r="283" spans="7:82" x14ac:dyDescent="0.2">
      <c r="G283" t="s">
        <v>534</v>
      </c>
      <c r="H283" t="s">
        <v>1500</v>
      </c>
      <c r="M283" t="s">
        <v>458</v>
      </c>
      <c r="N283" t="s">
        <v>606</v>
      </c>
      <c r="CC283" t="s">
        <v>1123</v>
      </c>
      <c r="CD283" t="s">
        <v>1177</v>
      </c>
    </row>
    <row r="284" spans="7:82" x14ac:dyDescent="0.2">
      <c r="G284" t="s">
        <v>1522</v>
      </c>
      <c r="H284" t="s">
        <v>1500</v>
      </c>
      <c r="M284" t="s">
        <v>460</v>
      </c>
      <c r="N284" t="s">
        <v>606</v>
      </c>
      <c r="CC284" t="s">
        <v>1121</v>
      </c>
      <c r="CD284" t="s">
        <v>1177</v>
      </c>
    </row>
    <row r="285" spans="7:82" x14ac:dyDescent="0.2">
      <c r="G285" t="s">
        <v>1532</v>
      </c>
      <c r="H285" t="s">
        <v>1500</v>
      </c>
      <c r="M285" t="s">
        <v>461</v>
      </c>
      <c r="N285" t="s">
        <v>606</v>
      </c>
      <c r="CC285" t="s">
        <v>1124</v>
      </c>
      <c r="CD285" t="s">
        <v>1177</v>
      </c>
    </row>
    <row r="286" spans="7:82" x14ac:dyDescent="0.2">
      <c r="G286" t="s">
        <v>1547</v>
      </c>
      <c r="H286" t="s">
        <v>1500</v>
      </c>
      <c r="M286" t="s">
        <v>465</v>
      </c>
      <c r="N286" t="s">
        <v>606</v>
      </c>
      <c r="CC286" t="s">
        <v>1133</v>
      </c>
      <c r="CD286" t="s">
        <v>1177</v>
      </c>
    </row>
    <row r="287" spans="7:82" x14ac:dyDescent="0.2">
      <c r="G287" t="s">
        <v>1548</v>
      </c>
      <c r="H287" t="s">
        <v>1500</v>
      </c>
      <c r="M287" t="s">
        <v>486</v>
      </c>
      <c r="N287" t="s">
        <v>606</v>
      </c>
      <c r="CC287" s="30" t="s">
        <v>1134</v>
      </c>
      <c r="CD287" t="s">
        <v>1177</v>
      </c>
    </row>
    <row r="288" spans="7:82" x14ac:dyDescent="0.2">
      <c r="G288" t="s">
        <v>1552</v>
      </c>
      <c r="H288" t="s">
        <v>1500</v>
      </c>
      <c r="M288" t="s">
        <v>508</v>
      </c>
      <c r="N288" t="s">
        <v>606</v>
      </c>
      <c r="CC288" t="s">
        <v>1130</v>
      </c>
      <c r="CD288" t="s">
        <v>3930</v>
      </c>
    </row>
    <row r="289" spans="7:82" x14ac:dyDescent="0.2">
      <c r="G289" t="s">
        <v>1558</v>
      </c>
      <c r="H289" t="s">
        <v>1500</v>
      </c>
      <c r="M289" t="s">
        <v>532</v>
      </c>
      <c r="N289" t="s">
        <v>606</v>
      </c>
      <c r="CC289" t="s">
        <v>1128</v>
      </c>
      <c r="CD289" t="s">
        <v>3930</v>
      </c>
    </row>
    <row r="290" spans="7:82" x14ac:dyDescent="0.2">
      <c r="G290" t="s">
        <v>1559</v>
      </c>
      <c r="H290" t="s">
        <v>1500</v>
      </c>
      <c r="M290" t="s">
        <v>537</v>
      </c>
      <c r="N290" t="s">
        <v>606</v>
      </c>
      <c r="CC290" t="s">
        <v>1127</v>
      </c>
      <c r="CD290" t="s">
        <v>3931</v>
      </c>
    </row>
    <row r="291" spans="7:82" x14ac:dyDescent="0.2">
      <c r="G291" t="s">
        <v>1561</v>
      </c>
      <c r="H291" t="s">
        <v>1500</v>
      </c>
      <c r="M291" t="s">
        <v>546</v>
      </c>
      <c r="N291" t="s">
        <v>606</v>
      </c>
      <c r="CC291" t="s">
        <v>1131</v>
      </c>
      <c r="CD291" t="s">
        <v>3931</v>
      </c>
    </row>
    <row r="292" spans="7:82" x14ac:dyDescent="0.2">
      <c r="G292" t="s">
        <v>1563</v>
      </c>
      <c r="H292" t="s">
        <v>1500</v>
      </c>
      <c r="M292" t="s">
        <v>547</v>
      </c>
      <c r="N292" t="s">
        <v>606</v>
      </c>
      <c r="CC292" s="30" t="s">
        <v>1132</v>
      </c>
      <c r="CD292" t="s">
        <v>3931</v>
      </c>
    </row>
    <row r="293" spans="7:82" x14ac:dyDescent="0.2">
      <c r="G293" t="s">
        <v>1565</v>
      </c>
      <c r="H293" t="s">
        <v>1500</v>
      </c>
      <c r="M293" t="s">
        <v>551</v>
      </c>
      <c r="N293" t="s">
        <v>606</v>
      </c>
      <c r="CC293" t="s">
        <v>1141</v>
      </c>
      <c r="CD293" t="s">
        <v>1175</v>
      </c>
    </row>
    <row r="294" spans="7:82" x14ac:dyDescent="0.2">
      <c r="G294" t="s">
        <v>1570</v>
      </c>
      <c r="H294" t="s">
        <v>1500</v>
      </c>
      <c r="M294" t="s">
        <v>553</v>
      </c>
      <c r="N294" t="s">
        <v>606</v>
      </c>
      <c r="CC294" t="s">
        <v>1151</v>
      </c>
      <c r="CD294" t="s">
        <v>1175</v>
      </c>
    </row>
    <row r="295" spans="7:82" x14ac:dyDescent="0.2">
      <c r="G295" t="s">
        <v>1574</v>
      </c>
      <c r="H295" t="s">
        <v>1500</v>
      </c>
      <c r="M295" t="s">
        <v>563</v>
      </c>
      <c r="N295" t="s">
        <v>606</v>
      </c>
      <c r="CC295" t="s">
        <v>1152</v>
      </c>
      <c r="CD295" t="s">
        <v>1175</v>
      </c>
    </row>
    <row r="296" spans="7:82" x14ac:dyDescent="0.2">
      <c r="G296" t="s">
        <v>1577</v>
      </c>
      <c r="H296" t="s">
        <v>1500</v>
      </c>
      <c r="M296" t="s">
        <v>566</v>
      </c>
      <c r="N296" t="s">
        <v>606</v>
      </c>
      <c r="CC296" t="s">
        <v>1153</v>
      </c>
      <c r="CD296" t="s">
        <v>1175</v>
      </c>
    </row>
    <row r="297" spans="7:82" x14ac:dyDescent="0.2">
      <c r="G297" t="s">
        <v>1578</v>
      </c>
      <c r="H297" t="s">
        <v>1500</v>
      </c>
      <c r="M297" t="s">
        <v>567</v>
      </c>
      <c r="N297" t="s">
        <v>606</v>
      </c>
      <c r="CC297" t="s">
        <v>1154</v>
      </c>
      <c r="CD297" t="s">
        <v>1175</v>
      </c>
    </row>
    <row r="298" spans="7:82" x14ac:dyDescent="0.2">
      <c r="G298" t="s">
        <v>1582</v>
      </c>
      <c r="H298" t="s">
        <v>1500</v>
      </c>
      <c r="M298" t="s">
        <v>575</v>
      </c>
      <c r="N298" t="s">
        <v>606</v>
      </c>
      <c r="CC298" t="s">
        <v>1150</v>
      </c>
      <c r="CD298" t="s">
        <v>1175</v>
      </c>
    </row>
    <row r="299" spans="7:82" x14ac:dyDescent="0.2">
      <c r="G299" t="s">
        <v>727</v>
      </c>
      <c r="H299" t="s">
        <v>1500</v>
      </c>
      <c r="M299" t="s">
        <v>582</v>
      </c>
      <c r="N299" t="s">
        <v>606</v>
      </c>
      <c r="CC299" t="s">
        <v>1169</v>
      </c>
      <c r="CD299" t="s">
        <v>1175</v>
      </c>
    </row>
    <row r="300" spans="7:82" x14ac:dyDescent="0.2">
      <c r="G300" t="s">
        <v>1590</v>
      </c>
      <c r="H300" t="s">
        <v>1500</v>
      </c>
      <c r="M300" t="s">
        <v>585</v>
      </c>
      <c r="N300" t="s">
        <v>606</v>
      </c>
      <c r="CC300" t="s">
        <v>1135</v>
      </c>
      <c r="CD300" t="s">
        <v>1175</v>
      </c>
    </row>
    <row r="301" spans="7:82" x14ac:dyDescent="0.2">
      <c r="G301" t="s">
        <v>1591</v>
      </c>
      <c r="H301" t="s">
        <v>1500</v>
      </c>
      <c r="M301" t="s">
        <v>598</v>
      </c>
      <c r="N301" t="s">
        <v>606</v>
      </c>
      <c r="CC301" t="s">
        <v>1170</v>
      </c>
      <c r="CD301" t="s">
        <v>1175</v>
      </c>
    </row>
    <row r="302" spans="7:82" x14ac:dyDescent="0.2">
      <c r="G302" t="s">
        <v>1592</v>
      </c>
      <c r="H302" t="s">
        <v>1500</v>
      </c>
      <c r="M302" t="s">
        <v>605</v>
      </c>
      <c r="N302" t="s">
        <v>606</v>
      </c>
      <c r="CC302" t="s">
        <v>1171</v>
      </c>
      <c r="CD302" t="s">
        <v>1175</v>
      </c>
    </row>
    <row r="303" spans="7:82" x14ac:dyDescent="0.2">
      <c r="G303" t="s">
        <v>1593</v>
      </c>
      <c r="H303" t="s">
        <v>1500</v>
      </c>
      <c r="M303" t="s">
        <v>605</v>
      </c>
      <c r="N303" t="s">
        <v>606</v>
      </c>
      <c r="CC303" t="s">
        <v>1172</v>
      </c>
      <c r="CD303" t="s">
        <v>1175</v>
      </c>
    </row>
    <row r="304" spans="7:82" x14ac:dyDescent="0.2">
      <c r="G304" t="s">
        <v>1594</v>
      </c>
      <c r="H304" t="s">
        <v>1500</v>
      </c>
      <c r="M304" t="s">
        <v>617</v>
      </c>
      <c r="N304" t="s">
        <v>606</v>
      </c>
      <c r="CC304" t="s">
        <v>1168</v>
      </c>
      <c r="CD304" t="s">
        <v>1175</v>
      </c>
    </row>
    <row r="305" spans="7:82" x14ac:dyDescent="0.2">
      <c r="G305" t="s">
        <v>1602</v>
      </c>
      <c r="H305" t="s">
        <v>1500</v>
      </c>
      <c r="M305" t="s">
        <v>618</v>
      </c>
      <c r="N305" t="s">
        <v>606</v>
      </c>
      <c r="CC305" t="s">
        <v>1137</v>
      </c>
      <c r="CD305" t="s">
        <v>1175</v>
      </c>
    </row>
    <row r="306" spans="7:82" x14ac:dyDescent="0.2">
      <c r="G306" t="s">
        <v>1605</v>
      </c>
      <c r="H306" t="s">
        <v>1500</v>
      </c>
      <c r="M306" t="s">
        <v>686</v>
      </c>
      <c r="N306" t="s">
        <v>606</v>
      </c>
      <c r="CC306" t="s">
        <v>1138</v>
      </c>
      <c r="CD306" t="s">
        <v>1175</v>
      </c>
    </row>
    <row r="307" spans="7:82" x14ac:dyDescent="0.2">
      <c r="G307" t="s">
        <v>1609</v>
      </c>
      <c r="H307" t="s">
        <v>1500</v>
      </c>
      <c r="M307" t="s">
        <v>688</v>
      </c>
      <c r="N307" t="s">
        <v>606</v>
      </c>
      <c r="CC307" s="30" t="s">
        <v>1173</v>
      </c>
      <c r="CD307" t="s">
        <v>1175</v>
      </c>
    </row>
    <row r="308" spans="7:82" x14ac:dyDescent="0.2">
      <c r="G308" t="s">
        <v>1614</v>
      </c>
      <c r="H308" t="s">
        <v>1500</v>
      </c>
      <c r="M308" t="s">
        <v>700</v>
      </c>
      <c r="N308" t="s">
        <v>606</v>
      </c>
      <c r="CC308" t="s">
        <v>1155</v>
      </c>
      <c r="CD308" t="s">
        <v>1144</v>
      </c>
    </row>
    <row r="309" spans="7:82" x14ac:dyDescent="0.2">
      <c r="G309" t="s">
        <v>1617</v>
      </c>
      <c r="H309" t="s">
        <v>1500</v>
      </c>
      <c r="M309" t="s">
        <v>701</v>
      </c>
      <c r="N309" t="s">
        <v>606</v>
      </c>
      <c r="CC309" t="s">
        <v>1156</v>
      </c>
      <c r="CD309" t="s">
        <v>1144</v>
      </c>
    </row>
    <row r="310" spans="7:82" x14ac:dyDescent="0.2">
      <c r="G310" t="s">
        <v>1618</v>
      </c>
      <c r="H310" t="s">
        <v>1500</v>
      </c>
      <c r="M310" t="s">
        <v>707</v>
      </c>
      <c r="N310" t="s">
        <v>606</v>
      </c>
      <c r="CC310" t="s">
        <v>1158</v>
      </c>
      <c r="CD310" t="s">
        <v>1144</v>
      </c>
    </row>
    <row r="311" spans="7:82" x14ac:dyDescent="0.2">
      <c r="G311" t="s">
        <v>1623</v>
      </c>
      <c r="H311" t="s">
        <v>1500</v>
      </c>
      <c r="M311" t="s">
        <v>721</v>
      </c>
      <c r="N311" t="s">
        <v>606</v>
      </c>
      <c r="CC311" t="s">
        <v>1163</v>
      </c>
      <c r="CD311" t="s">
        <v>1144</v>
      </c>
    </row>
    <row r="312" spans="7:82" x14ac:dyDescent="0.2">
      <c r="G312" s="30" t="s">
        <v>1625</v>
      </c>
      <c r="H312" t="s">
        <v>1500</v>
      </c>
      <c r="M312" t="s">
        <v>722</v>
      </c>
      <c r="N312" t="s">
        <v>606</v>
      </c>
      <c r="CC312" t="s">
        <v>1164</v>
      </c>
      <c r="CD312" t="s">
        <v>1144</v>
      </c>
    </row>
    <row r="313" spans="7:82" x14ac:dyDescent="0.2">
      <c r="G313" t="s">
        <v>1491</v>
      </c>
      <c r="H313" t="s">
        <v>3449</v>
      </c>
      <c r="M313" t="s">
        <v>741</v>
      </c>
      <c r="N313" t="s">
        <v>606</v>
      </c>
      <c r="CC313" t="s">
        <v>1165</v>
      </c>
      <c r="CD313" t="s">
        <v>1144</v>
      </c>
    </row>
    <row r="314" spans="7:82" x14ac:dyDescent="0.2">
      <c r="G314" t="s">
        <v>1504</v>
      </c>
      <c r="H314" t="s">
        <v>3449</v>
      </c>
      <c r="M314" t="s">
        <v>761</v>
      </c>
      <c r="N314" t="s">
        <v>606</v>
      </c>
      <c r="CC314" t="s">
        <v>1166</v>
      </c>
      <c r="CD314" t="s">
        <v>1144</v>
      </c>
    </row>
    <row r="315" spans="7:82" x14ac:dyDescent="0.2">
      <c r="G315" t="s">
        <v>1506</v>
      </c>
      <c r="H315" t="s">
        <v>3449</v>
      </c>
      <c r="M315" t="s">
        <v>770</v>
      </c>
      <c r="N315" t="s">
        <v>606</v>
      </c>
      <c r="CC315" t="s">
        <v>1167</v>
      </c>
      <c r="CD315" t="s">
        <v>1144</v>
      </c>
    </row>
    <row r="316" spans="7:82" x14ac:dyDescent="0.2">
      <c r="G316" t="s">
        <v>1508</v>
      </c>
      <c r="H316" t="s">
        <v>3449</v>
      </c>
      <c r="M316" t="s">
        <v>778</v>
      </c>
      <c r="N316" t="s">
        <v>606</v>
      </c>
      <c r="CC316" t="s">
        <v>1139</v>
      </c>
      <c r="CD316" t="s">
        <v>3932</v>
      </c>
    </row>
    <row r="317" spans="7:82" x14ac:dyDescent="0.2">
      <c r="G317" t="s">
        <v>1509</v>
      </c>
      <c r="H317" t="s">
        <v>3449</v>
      </c>
      <c r="M317" t="s">
        <v>779</v>
      </c>
      <c r="N317" t="s">
        <v>606</v>
      </c>
      <c r="CC317" t="s">
        <v>1157</v>
      </c>
      <c r="CD317" t="s">
        <v>3932</v>
      </c>
    </row>
    <row r="318" spans="7:82" x14ac:dyDescent="0.2">
      <c r="G318" t="s">
        <v>1511</v>
      </c>
      <c r="H318" t="s">
        <v>3449</v>
      </c>
      <c r="M318" t="s">
        <v>789</v>
      </c>
      <c r="N318" t="s">
        <v>606</v>
      </c>
      <c r="CC318" t="s">
        <v>1159</v>
      </c>
      <c r="CD318" t="s">
        <v>3932</v>
      </c>
    </row>
    <row r="319" spans="7:82" x14ac:dyDescent="0.2">
      <c r="G319" t="s">
        <v>1531</v>
      </c>
      <c r="H319" t="s">
        <v>3449</v>
      </c>
      <c r="M319" t="s">
        <v>792</v>
      </c>
      <c r="N319" t="s">
        <v>606</v>
      </c>
      <c r="CC319" t="s">
        <v>1160</v>
      </c>
      <c r="CD319" t="s">
        <v>3932</v>
      </c>
    </row>
    <row r="320" spans="7:82" x14ac:dyDescent="0.2">
      <c r="G320" t="s">
        <v>1545</v>
      </c>
      <c r="H320" t="s">
        <v>3449</v>
      </c>
      <c r="M320" t="s">
        <v>793</v>
      </c>
      <c r="N320" t="s">
        <v>606</v>
      </c>
      <c r="CC320" t="s">
        <v>1125</v>
      </c>
      <c r="CD320" t="s">
        <v>3931</v>
      </c>
    </row>
    <row r="321" spans="7:82" x14ac:dyDescent="0.2">
      <c r="G321" t="s">
        <v>1608</v>
      </c>
      <c r="H321" t="s">
        <v>3449</v>
      </c>
      <c r="M321" t="s">
        <v>805</v>
      </c>
      <c r="N321" t="s">
        <v>606</v>
      </c>
      <c r="CC321" t="s">
        <v>1126</v>
      </c>
      <c r="CD321" t="s">
        <v>3931</v>
      </c>
    </row>
    <row r="322" spans="7:82" x14ac:dyDescent="0.2">
      <c r="G322" t="s">
        <v>1621</v>
      </c>
      <c r="H322" t="s">
        <v>3449</v>
      </c>
      <c r="M322" t="s">
        <v>828</v>
      </c>
      <c r="N322" t="s">
        <v>606</v>
      </c>
      <c r="CC322" t="s">
        <v>1129</v>
      </c>
      <c r="CD322" t="s">
        <v>3930</v>
      </c>
    </row>
    <row r="323" spans="7:82" x14ac:dyDescent="0.2">
      <c r="G323" t="s">
        <v>1622</v>
      </c>
      <c r="H323" t="s">
        <v>3449</v>
      </c>
      <c r="M323" t="s">
        <v>837</v>
      </c>
      <c r="N323" t="s">
        <v>606</v>
      </c>
      <c r="CC323" t="s">
        <v>1162</v>
      </c>
      <c r="CD323" t="s">
        <v>3932</v>
      </c>
    </row>
    <row r="324" spans="7:82" x14ac:dyDescent="0.2">
      <c r="G324" s="30" t="s">
        <v>1624</v>
      </c>
      <c r="H324" t="s">
        <v>3449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use pivot table</vt:lpstr>
      <vt:lpstr>carlow kilkenny waterford</vt:lpstr>
      <vt:lpstr>cork kerry</vt:lpstr>
      <vt:lpstr>constituencies planned 29000</vt:lpstr>
      <vt:lpstr>Sheet1</vt:lpstr>
      <vt:lpstr>notes</vt:lpstr>
      <vt:lpstr>local electoral areas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Adam O'Regan Hunt</cp:lastModifiedBy>
  <cp:revision/>
  <dcterms:created xsi:type="dcterms:W3CDTF">2022-12-04T10:04:30Z</dcterms:created>
  <dcterms:modified xsi:type="dcterms:W3CDTF">2023-05-10T14:56:53Z</dcterms:modified>
  <cp:category/>
  <cp:contentStatus/>
</cp:coreProperties>
</file>